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740" activeTab="0"/>
  </bookViews>
  <sheets>
    <sheet name="Budgeted Wage Increases" sheetId="1" r:id="rId1"/>
    <sheet name="Non Delegated" sheetId="2" state="veryHidden" r:id="rId2"/>
  </sheets>
  <definedNames>
    <definedName name="c_budget_r000">#REF!</definedName>
    <definedName name="current_budget">#REF!</definedName>
    <definedName name="current_budget_1000">#REF!</definedName>
    <definedName name="_xlnm.Print_Area" localSheetId="0">'Budgeted Wage Increases'!$A$1:$H$736</definedName>
    <definedName name="_xlnm.Print_Area" localSheetId="1">'Non Delegated'!$A$1:$H$58</definedName>
    <definedName name="_xlnm.Print_Titles" localSheetId="0">'Budgeted Wage Increases'!$1:$7</definedName>
  </definedNames>
  <calcPr fullCalcOnLoad="1"/>
</workbook>
</file>

<file path=xl/sharedStrings.xml><?xml version="1.0" encoding="utf-8"?>
<sst xmlns="http://schemas.openxmlformats.org/spreadsheetml/2006/main" count="1715" uniqueCount="665">
  <si>
    <t>EC000</t>
  </si>
  <si>
    <t>GT000</t>
  </si>
  <si>
    <t>GT001</t>
  </si>
  <si>
    <t>GT002</t>
  </si>
  <si>
    <t>eThekwini</t>
  </si>
  <si>
    <t>KZ000</t>
  </si>
  <si>
    <t>WC000</t>
  </si>
  <si>
    <t>Buffalo City</t>
  </si>
  <si>
    <t>EC125</t>
  </si>
  <si>
    <t>Mangaung</t>
  </si>
  <si>
    <t>FS172</t>
  </si>
  <si>
    <t>Matjhabeng</t>
  </si>
  <si>
    <t>FS184</t>
  </si>
  <si>
    <t>GT421</t>
  </si>
  <si>
    <t>GT481</t>
  </si>
  <si>
    <t>Msunduzi</t>
  </si>
  <si>
    <t>KZ225</t>
  </si>
  <si>
    <t>uMhlathuze</t>
  </si>
  <si>
    <t>KZ282</t>
  </si>
  <si>
    <t>Govan Mbeki</t>
  </si>
  <si>
    <t>MP307</t>
  </si>
  <si>
    <t>MP312</t>
  </si>
  <si>
    <t>Steve Tshwete</t>
  </si>
  <si>
    <t>MP313</t>
  </si>
  <si>
    <t>Mbombela</t>
  </si>
  <si>
    <t>MP322</t>
  </si>
  <si>
    <t>Sol Plaatje</t>
  </si>
  <si>
    <t>NC091</t>
  </si>
  <si>
    <t>Polokwane</t>
  </si>
  <si>
    <t>NW372</t>
  </si>
  <si>
    <t>Rustenburg</t>
  </si>
  <si>
    <t>NW373</t>
  </si>
  <si>
    <t>NW402</t>
  </si>
  <si>
    <t>NW403</t>
  </si>
  <si>
    <t>WC023</t>
  </si>
  <si>
    <t>WC024</t>
  </si>
  <si>
    <t>George</t>
  </si>
  <si>
    <t>WC044</t>
  </si>
  <si>
    <t>EC104</t>
  </si>
  <si>
    <t>EC134</t>
  </si>
  <si>
    <t>EC157</t>
  </si>
  <si>
    <t>Dihlabeng</t>
  </si>
  <si>
    <t>FS192</t>
  </si>
  <si>
    <t>Moqhaka</t>
  </si>
  <si>
    <t>FS201</t>
  </si>
  <si>
    <t>Metsimaholo</t>
  </si>
  <si>
    <t>FS204</t>
  </si>
  <si>
    <t>GT422</t>
  </si>
  <si>
    <t>GT482</t>
  </si>
  <si>
    <t>GT483</t>
  </si>
  <si>
    <t>Msukaligwa</t>
  </si>
  <si>
    <t>MP302</t>
  </si>
  <si>
    <t>Emakhazeni</t>
  </si>
  <si>
    <t>MP314</t>
  </si>
  <si>
    <t>NC083</t>
  </si>
  <si>
    <t>Mafikeng</t>
  </si>
  <si>
    <t>NW383</t>
  </si>
  <si>
    <t>WC014</t>
  </si>
  <si>
    <t>WC025</t>
  </si>
  <si>
    <t>WC032</t>
  </si>
  <si>
    <t>WC043</t>
  </si>
  <si>
    <t>WC045</t>
  </si>
  <si>
    <t>WC048</t>
  </si>
  <si>
    <t>EC101</t>
  </si>
  <si>
    <t>EC102</t>
  </si>
  <si>
    <t>EC103</t>
  </si>
  <si>
    <t>EC105</t>
  </si>
  <si>
    <t>EC106</t>
  </si>
  <si>
    <t>EC107</t>
  </si>
  <si>
    <t>EC108</t>
  </si>
  <si>
    <t>EC109</t>
  </si>
  <si>
    <t>EC123</t>
  </si>
  <si>
    <t>EC124</t>
  </si>
  <si>
    <t>EC127</t>
  </si>
  <si>
    <t>EC128</t>
  </si>
  <si>
    <t>EC131</t>
  </si>
  <si>
    <t>EC132</t>
  </si>
  <si>
    <t>EC133</t>
  </si>
  <si>
    <t>EC138</t>
  </si>
  <si>
    <t>EC143</t>
  </si>
  <si>
    <t>EC144</t>
  </si>
  <si>
    <t>Letsemeng</t>
  </si>
  <si>
    <t>FS161</t>
  </si>
  <si>
    <t>Kopanong</t>
  </si>
  <si>
    <t>FS162</t>
  </si>
  <si>
    <t>Mohokare</t>
  </si>
  <si>
    <t>FS163</t>
  </si>
  <si>
    <t>FS171</t>
  </si>
  <si>
    <t>Mantsopa</t>
  </si>
  <si>
    <t>FS173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</si>
  <si>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</si>
  <si>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</si>
  <si>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</si>
  <si>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</si>
  <si>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</si>
  <si>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</si>
  <si>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</si>
  <si>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</si>
  <si>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Setsoto</t>
  </si>
  <si>
    <t>FS191</t>
  </si>
  <si>
    <t>Nketoana</t>
  </si>
  <si>
    <t>FS193</t>
  </si>
  <si>
    <t>Maluti-a-Phofung</t>
  </si>
  <si>
    <t>FS194</t>
  </si>
  <si>
    <t>Phumelela</t>
  </si>
  <si>
    <t>FS195</t>
  </si>
  <si>
    <t>Ngwathe</t>
  </si>
  <si>
    <t>FS203</t>
  </si>
  <si>
    <t>Mafube</t>
  </si>
  <si>
    <t>FS205</t>
  </si>
  <si>
    <t>GT423</t>
  </si>
  <si>
    <t>Mkhondo</t>
  </si>
  <si>
    <t>MP303</t>
  </si>
  <si>
    <t>MP304</t>
  </si>
  <si>
    <t>Lekwa</t>
  </si>
  <si>
    <t>MP305</t>
  </si>
  <si>
    <t>Dipaleseng</t>
  </si>
  <si>
    <t>MP306</t>
  </si>
  <si>
    <t>MP311</t>
  </si>
  <si>
    <t>Thaba Chweu</t>
  </si>
  <si>
    <t>MP321</t>
  </si>
  <si>
    <t>Umjindi</t>
  </si>
  <si>
    <t>MP323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</si>
  <si>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</si>
  <si>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</si>
  <si>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</si>
  <si>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</si>
  <si>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</si>
  <si>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</si>
  <si>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</si>
  <si>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</si>
  <si>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</si>
  <si>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</si>
  <si>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</si>
  <si>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</si>
  <si>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</si>
  <si>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</si>
  <si>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</si>
  <si>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</si>
  <si>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NC084</t>
  </si>
  <si>
    <t>NC085</t>
  </si>
  <si>
    <t>NC086</t>
  </si>
  <si>
    <t>NC092</t>
  </si>
  <si>
    <t>NC093</t>
  </si>
  <si>
    <t>NC094</t>
  </si>
  <si>
    <t>NC452</t>
  </si>
  <si>
    <t>NC453</t>
  </si>
  <si>
    <t>NW374</t>
  </si>
  <si>
    <t>NW382</t>
  </si>
  <si>
    <t>NW384</t>
  </si>
  <si>
    <t>NW385</t>
  </si>
  <si>
    <t>NW392</t>
  </si>
  <si>
    <t>NW393</t>
  </si>
  <si>
    <t>NW395</t>
  </si>
  <si>
    <t>NW396</t>
  </si>
  <si>
    <t>NW401</t>
  </si>
  <si>
    <t>NW404</t>
  </si>
  <si>
    <t>WC011</t>
  </si>
  <si>
    <t>WC012</t>
  </si>
  <si>
    <t>WC013</t>
  </si>
  <si>
    <t>WC015</t>
  </si>
  <si>
    <t>WC022</t>
  </si>
  <si>
    <t>WC026</t>
  </si>
  <si>
    <t>WC031</t>
  </si>
  <si>
    <t>WC033</t>
  </si>
  <si>
    <t>WC034</t>
  </si>
  <si>
    <t>WC041</t>
  </si>
  <si>
    <t>WC042</t>
  </si>
  <si>
    <t>WC047</t>
  </si>
  <si>
    <t>WC051</t>
  </si>
  <si>
    <t>WC052</t>
  </si>
  <si>
    <t>WC053</t>
  </si>
  <si>
    <t>EC121</t>
  </si>
  <si>
    <t>EC122</t>
  </si>
  <si>
    <t>EC126</t>
  </si>
  <si>
    <t>EC135</t>
  </si>
  <si>
    <t>EC136</t>
  </si>
  <si>
    <t>EC137</t>
  </si>
  <si>
    <t>EC141</t>
  </si>
  <si>
    <t>EC142</t>
  </si>
  <si>
    <t>EC151</t>
  </si>
  <si>
    <t>EC152</t>
  </si>
  <si>
    <t>EC153</t>
  </si>
  <si>
    <t>EC154</t>
  </si>
  <si>
    <t>EC155</t>
  </si>
  <si>
    <t>EC156</t>
  </si>
  <si>
    <t>Albert Luthuli</t>
  </si>
  <si>
    <t>MP301</t>
  </si>
  <si>
    <t>Thembisile</t>
  </si>
  <si>
    <t>MP315</t>
  </si>
  <si>
    <t>MP316</t>
  </si>
  <si>
    <t>Nkomazi</t>
  </si>
  <si>
    <t>MP324</t>
  </si>
  <si>
    <t>Bushbuckridge</t>
  </si>
  <si>
    <t>MP325</t>
  </si>
  <si>
    <t>NC451</t>
  </si>
  <si>
    <t>NW371</t>
  </si>
  <si>
    <t>NW375</t>
  </si>
  <si>
    <t>NW381</t>
  </si>
  <si>
    <t>NW391</t>
  </si>
  <si>
    <t>NW394</t>
  </si>
  <si>
    <t>DC1</t>
  </si>
  <si>
    <t>DC10</t>
  </si>
  <si>
    <t>DC16</t>
  </si>
  <si>
    <t>DC17</t>
  </si>
  <si>
    <t>DC18</t>
  </si>
  <si>
    <t>DC19</t>
  </si>
  <si>
    <t>DC2</t>
  </si>
  <si>
    <t>DC20</t>
  </si>
  <si>
    <t>DC3</t>
  </si>
  <si>
    <t>DC30</t>
  </si>
  <si>
    <t>DC31</t>
  </si>
  <si>
    <t>DC32</t>
  </si>
  <si>
    <t>DC36</t>
  </si>
  <si>
    <t>DC37</t>
  </si>
  <si>
    <t>DC4</t>
  </si>
  <si>
    <t>DC40</t>
  </si>
  <si>
    <t>DC42</t>
  </si>
  <si>
    <t>DC45</t>
  </si>
  <si>
    <t>DC46</t>
  </si>
  <si>
    <t>DC48</t>
  </si>
  <si>
    <t>DC5</t>
  </si>
  <si>
    <t>DC6</t>
  </si>
  <si>
    <t>DC7</t>
  </si>
  <si>
    <t>DC8</t>
  </si>
  <si>
    <t>DC9</t>
  </si>
  <si>
    <t>DC12</t>
  </si>
  <si>
    <t>DC13</t>
  </si>
  <si>
    <t>DC14</t>
  </si>
  <si>
    <t>DC15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</si>
  <si>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</si>
  <si>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</si>
  <si>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</si>
  <si>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</si>
  <si>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</si>
  <si>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</si>
  <si>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</si>
  <si>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</si>
  <si>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</si>
  <si>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DC33</t>
  </si>
  <si>
    <t>DC34</t>
  </si>
  <si>
    <t>DC35</t>
  </si>
  <si>
    <t>DC38</t>
  </si>
  <si>
    <t>DC39</t>
  </si>
  <si>
    <t>DC43</t>
  </si>
  <si>
    <t>DC44</t>
  </si>
  <si>
    <t>DC47</t>
  </si>
  <si>
    <t>Eastern Cape</t>
  </si>
  <si>
    <t>Free State</t>
  </si>
  <si>
    <t>Gauteng</t>
  </si>
  <si>
    <t>KwaZulu-Natal</t>
  </si>
  <si>
    <t>Limpopo</t>
  </si>
  <si>
    <t>Mpumalanga</t>
  </si>
  <si>
    <t>Northern Cape</t>
  </si>
  <si>
    <t>North West</t>
  </si>
  <si>
    <t>Western Cape</t>
  </si>
  <si>
    <t xml:space="preserve"> </t>
  </si>
  <si>
    <t>A</t>
  </si>
  <si>
    <t>Nelson Mandela</t>
  </si>
  <si>
    <t>B</t>
  </si>
  <si>
    <t>C</t>
  </si>
  <si>
    <t>Total: Cacadu Municipalities</t>
  </si>
  <si>
    <t>Emalahleni</t>
  </si>
  <si>
    <t>Total: Chris Hani Municipalities</t>
  </si>
  <si>
    <t>O.R. Tambo District Municipality</t>
  </si>
  <si>
    <t>Total: O.R Tambo Municipalities</t>
  </si>
  <si>
    <t>Total: Eastern Cape Municipalities</t>
  </si>
  <si>
    <t>Naledi</t>
  </si>
  <si>
    <t>Total: Xhariep Municipalities</t>
  </si>
  <si>
    <t>Total: Motheo Municipalities</t>
  </si>
  <si>
    <t>Total: Lejweleputswa Municipalities</t>
  </si>
  <si>
    <t>Total: Thabo Mofutsanyana Municipalities</t>
  </si>
  <si>
    <t>Total: Fezile Dabi Municipalities</t>
  </si>
  <si>
    <t>Total: Free State Municipalities</t>
  </si>
  <si>
    <t>Ekurhuleni</t>
  </si>
  <si>
    <t>City of Johannesburg</t>
  </si>
  <si>
    <t>City of Tshwane</t>
  </si>
  <si>
    <t>Total: Gauteng Municipalities</t>
  </si>
  <si>
    <t>Total: KwaZulu-Natal Municipalities</t>
  </si>
  <si>
    <t>Total: Ugu Municipalities</t>
  </si>
  <si>
    <t>Total: uMgungundlovu Municipalities</t>
  </si>
  <si>
    <t>Total:Uthukela Municipalities</t>
  </si>
  <si>
    <t>Total: Umzinyathi Municipalities</t>
  </si>
  <si>
    <t>Total: Amajuba Municipalities</t>
  </si>
  <si>
    <t>Total: Zululand Municipalities</t>
  </si>
  <si>
    <t>Total: Umkhanyakude Municipalities</t>
  </si>
  <si>
    <t>Total: uThungulu Municipalities</t>
  </si>
  <si>
    <t>Total: iLembe Municipalities</t>
  </si>
  <si>
    <t>Total: Sisonke Municipalities</t>
  </si>
  <si>
    <t>Total: Limpopo Municipalities</t>
  </si>
  <si>
    <t>Total: Greater Sekhukhune District Municipalities</t>
  </si>
  <si>
    <t>Total: Mopani Municipalities</t>
  </si>
  <si>
    <t>Total: Vhembe Municipalities</t>
  </si>
  <si>
    <t>Total: Capricorn Municipalities</t>
  </si>
  <si>
    <t>Total: Waterberg Municipalities</t>
  </si>
  <si>
    <t>Total: Gert Sibande Municipalities</t>
  </si>
  <si>
    <t>Pixley Ka Seme</t>
  </si>
  <si>
    <t>Total: Nkangala Municipalities</t>
  </si>
  <si>
    <t>Dr JS Moroka</t>
  </si>
  <si>
    <t>Total: Ehlanzeni Municipalities</t>
  </si>
  <si>
    <t>Total: Mpumalanga Municipalities</t>
  </si>
  <si>
    <t>Total: Northern Cape Municipalities</t>
  </si>
  <si>
    <t>Total: Namakwa Municipalities</t>
  </si>
  <si>
    <t>Total: Siyanda Municipalities</t>
  </si>
  <si>
    <t>Total: Frances Baard Municipalities</t>
  </si>
  <si>
    <t>Total: North West Municipalities</t>
  </si>
  <si>
    <t>Total: Bojanala Platinum Municipalities</t>
  </si>
  <si>
    <t>Total: Western Cape Municipalities</t>
  </si>
  <si>
    <t>City of Cape Town</t>
  </si>
  <si>
    <t>Total: West Coast Municipalities</t>
  </si>
  <si>
    <t>Total: Cape Winelands Municipalities</t>
  </si>
  <si>
    <t>Total: Overberg Municipalities</t>
  </si>
  <si>
    <t>Total: Eden Municipalities</t>
  </si>
  <si>
    <t>Total: Central Karoo  Municipalities</t>
  </si>
  <si>
    <t>Total: Alfred Nzo Municipalities</t>
  </si>
  <si>
    <t>2009/10</t>
  </si>
  <si>
    <t>LIM352</t>
  </si>
  <si>
    <t>LIM334</t>
  </si>
  <si>
    <t>LIM366</t>
  </si>
  <si>
    <t>LIM351</t>
  </si>
  <si>
    <t>LIM472</t>
  </si>
  <si>
    <t>LIM474</t>
  </si>
  <si>
    <t>LIM331</t>
  </si>
  <si>
    <t>LIM332</t>
  </si>
  <si>
    <t>LIM471</t>
  </si>
  <si>
    <t>LIM475</t>
  </si>
  <si>
    <t>LIM333</t>
  </si>
  <si>
    <t>GT462</t>
  </si>
  <si>
    <t>LIM355</t>
  </si>
  <si>
    <t>LIM362</t>
  </si>
  <si>
    <t>LIM344</t>
  </si>
  <si>
    <t>LIM473</t>
  </si>
  <si>
    <t>LIM335</t>
  </si>
  <si>
    <t>EC441</t>
  </si>
  <si>
    <t>LIM365</t>
  </si>
  <si>
    <t>LIM367</t>
  </si>
  <si>
    <t>LIM353</t>
  </si>
  <si>
    <t>LIM364</t>
  </si>
  <si>
    <t>LIM341</t>
  </si>
  <si>
    <t>LIM342</t>
  </si>
  <si>
    <t>GT461</t>
  </si>
  <si>
    <t>LIM354</t>
  </si>
  <si>
    <t>LIM361</t>
  </si>
  <si>
    <t>LIM343</t>
  </si>
  <si>
    <t>EC442</t>
  </si>
  <si>
    <t>R'000</t>
  </si>
  <si>
    <t>%</t>
  </si>
  <si>
    <t>Budgeted Wage Increases</t>
  </si>
  <si>
    <t>2010/11</t>
  </si>
  <si>
    <t>2011/12</t>
  </si>
  <si>
    <t>Code</t>
  </si>
  <si>
    <t>Summary: Provinces</t>
  </si>
  <si>
    <t>Total</t>
  </si>
  <si>
    <t>Total: Metsweding Municipalities</t>
  </si>
  <si>
    <t>Total: Sedibeng Municipalities</t>
  </si>
  <si>
    <t>Total: West Rand Municipalities</t>
  </si>
  <si>
    <t>Municipalities</t>
  </si>
  <si>
    <t>Cat</t>
  </si>
  <si>
    <t xml:space="preserve"> 2009 MTREF</t>
  </si>
  <si>
    <t>R' 000</t>
  </si>
  <si>
    <t>Average %</t>
  </si>
  <si>
    <t>Source: National Treasury Local Government Database</t>
  </si>
  <si>
    <t>ANNEXURE L</t>
  </si>
  <si>
    <t xml:space="preserve"> 2010 MTREF</t>
  </si>
  <si>
    <t>2012/13</t>
  </si>
  <si>
    <t>GT484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</si>
  <si>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</si>
  <si>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</si>
  <si>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</si>
  <si>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</si>
  <si>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</si>
  <si>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</si>
  <si>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</si>
  <si>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</si>
  <si>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</si>
  <si>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</si>
  <si>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</si>
  <si>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</si>
  <si>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</si>
  <si>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</si>
  <si>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</si>
  <si>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</si>
  <si>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</si>
  <si>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</si>
  <si>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</si>
  <si>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</si>
  <si>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</si>
  <si>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</si>
  <si>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</si>
  <si>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</si>
  <si>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</si>
  <si>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</si>
  <si>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</si>
  <si>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</si>
  <si>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</si>
  <si>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</si>
  <si>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</si>
  <si>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</si>
  <si>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</si>
  <si>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</si>
  <si>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</si>
  <si>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</si>
  <si>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</si>
  <si>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</si>
  <si>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</si>
  <si>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</si>
  <si>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</si>
  <si>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</si>
  <si>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</si>
  <si>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</si>
  <si>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</si>
  <si>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</si>
  <si>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</si>
  <si>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</si>
  <si>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</si>
  <si>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</si>
  <si>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NMA</t>
  </si>
  <si>
    <t>EKU</t>
  </si>
  <si>
    <t>JHB</t>
  </si>
  <si>
    <t>TSH</t>
  </si>
  <si>
    <t>ETH</t>
  </si>
  <si>
    <t>CPT</t>
  </si>
  <si>
    <t>Total: Dr. Kenneth Kaunda Municipalities</t>
  </si>
  <si>
    <t>Total: Dr Ruth Segomotsi Mompati Municipalities</t>
  </si>
  <si>
    <t>Total: Ngaka Modiri Molema Municipalities</t>
  </si>
  <si>
    <t>Total: Joe Gqabi Municipalities</t>
  </si>
  <si>
    <t>Total: Amathole Municipalities</t>
  </si>
  <si>
    <t xml:space="preserve">Xhariep </t>
  </si>
  <si>
    <t xml:space="preserve">Motheo </t>
  </si>
  <si>
    <t xml:space="preserve">Lejweleputswa </t>
  </si>
  <si>
    <t xml:space="preserve">Thabo Mofutsanyana </t>
  </si>
  <si>
    <t xml:space="preserve">Fezile Dabi </t>
  </si>
  <si>
    <t xml:space="preserve">Ugu </t>
  </si>
  <si>
    <t xml:space="preserve">uMgungundlovu </t>
  </si>
  <si>
    <t xml:space="preserve">Uthukela </t>
  </si>
  <si>
    <t xml:space="preserve">Umzinyathi </t>
  </si>
  <si>
    <t xml:space="preserve">Amajuba </t>
  </si>
  <si>
    <t xml:space="preserve">Zululand </t>
  </si>
  <si>
    <t xml:space="preserve">Umkhanyakude </t>
  </si>
  <si>
    <t xml:space="preserve">uThungulu </t>
  </si>
  <si>
    <t xml:space="preserve">iLembe </t>
  </si>
  <si>
    <t xml:space="preserve">Sisonke </t>
  </si>
  <si>
    <t xml:space="preserve">Greater Sekhukhune </t>
  </si>
  <si>
    <t xml:space="preserve">Mopani </t>
  </si>
  <si>
    <t xml:space="preserve">Vhembe </t>
  </si>
  <si>
    <t xml:space="preserve">Capricorn </t>
  </si>
  <si>
    <t xml:space="preserve">Waterberg </t>
  </si>
  <si>
    <t xml:space="preserve">Gert Sibande </t>
  </si>
  <si>
    <t xml:space="preserve">Nkangala </t>
  </si>
  <si>
    <t xml:space="preserve">Ehlanzeni </t>
  </si>
  <si>
    <t>Total: John Taolo Gaetsewe Municipalities</t>
  </si>
  <si>
    <t>Total: Pixley Ka Seme Municipalities</t>
  </si>
  <si>
    <t>Nelson Mandela Bay</t>
  </si>
  <si>
    <t>Camdeboo</t>
  </si>
  <si>
    <t>Blue Crane Route</t>
  </si>
  <si>
    <t>Ikwezi</t>
  </si>
  <si>
    <t>Makana</t>
  </si>
  <si>
    <t>Ndlambe</t>
  </si>
  <si>
    <t>Sundays River Valley</t>
  </si>
  <si>
    <t>Baviaans</t>
  </si>
  <si>
    <t>Kouga</t>
  </si>
  <si>
    <t>Kou-Kamma</t>
  </si>
  <si>
    <t>Cacadu</t>
  </si>
  <si>
    <t>Mbhashe</t>
  </si>
  <si>
    <t>Mnquma</t>
  </si>
  <si>
    <t>Great Kei</t>
  </si>
  <si>
    <t>Amahlathi</t>
  </si>
  <si>
    <t>Ngqushwa</t>
  </si>
  <si>
    <t>Nkonkobe</t>
  </si>
  <si>
    <t>Nxuba</t>
  </si>
  <si>
    <t>Amathole</t>
  </si>
  <si>
    <t>Inxuba Yethemba</t>
  </si>
  <si>
    <t>Tsolwana</t>
  </si>
  <si>
    <t>Inkwanca</t>
  </si>
  <si>
    <t>Lukhanji</t>
  </si>
  <si>
    <t>Intsika Yethu</t>
  </si>
  <si>
    <t>Emalahleni (Ec)</t>
  </si>
  <si>
    <t>Engcobo</t>
  </si>
  <si>
    <t>Sakhisizwe</t>
  </si>
  <si>
    <t>Chris Hani</t>
  </si>
  <si>
    <t>Elundini</t>
  </si>
  <si>
    <t>Senqu</t>
  </si>
  <si>
    <t>Maletswai</t>
  </si>
  <si>
    <t>Gariep</t>
  </si>
  <si>
    <t>Joe Gqabi</t>
  </si>
  <si>
    <t>Mbizana</t>
  </si>
  <si>
    <t>Ntabankulu</t>
  </si>
  <si>
    <t>Ngquza Hills</t>
  </si>
  <si>
    <t>Port St Johns</t>
  </si>
  <si>
    <t>Nyandeni</t>
  </si>
  <si>
    <t>Mhlontlo</t>
  </si>
  <si>
    <t>King Sabata Dalindyebo</t>
  </si>
  <si>
    <t>O .R. Tambo</t>
  </si>
  <si>
    <t>Umzimvubu</t>
  </si>
  <si>
    <t>Matatiele</t>
  </si>
  <si>
    <t>Alfred Nzo</t>
  </si>
  <si>
    <t>Ekurhuleni Metro</t>
  </si>
  <si>
    <t>City Of Johannesburg</t>
  </si>
  <si>
    <t>City Of Tshwane</t>
  </si>
  <si>
    <t>Nokeng Tsa Taemane</t>
  </si>
  <si>
    <t>Kungwini</t>
  </si>
  <si>
    <t>Metsweding</t>
  </si>
  <si>
    <t>Emfuleni</t>
  </si>
  <si>
    <t>Midvaal</t>
  </si>
  <si>
    <t>Lesedi</t>
  </si>
  <si>
    <t>Sedibeng</t>
  </si>
  <si>
    <t>Mogale City</t>
  </si>
  <si>
    <t>Randfontein</t>
  </si>
  <si>
    <t>Westonaria</t>
  </si>
  <si>
    <t>Merafong City</t>
  </si>
  <si>
    <t>West Rand</t>
  </si>
  <si>
    <t>Vulamehlo</t>
  </si>
  <si>
    <t>Umdoni</t>
  </si>
  <si>
    <t>Umzumbe</t>
  </si>
  <si>
    <t>uMuziwabantu</t>
  </si>
  <si>
    <t>Ezinqoleni</t>
  </si>
  <si>
    <t>Hibiscus Coast</t>
  </si>
  <si>
    <t>uMshwathi</t>
  </si>
  <si>
    <t>uMngeni</t>
  </si>
  <si>
    <t>Mpofana</t>
  </si>
  <si>
    <t>Impendle</t>
  </si>
  <si>
    <t>Mkhambathini</t>
  </si>
  <si>
    <t>Richmond</t>
  </si>
  <si>
    <t>Emnambithi/Ladysmith</t>
  </si>
  <si>
    <t>Indaka</t>
  </si>
  <si>
    <t>Umtshezi</t>
  </si>
  <si>
    <t>Okhahlamba</t>
  </si>
  <si>
    <t>Imbabazane</t>
  </si>
  <si>
    <t>Endumeni</t>
  </si>
  <si>
    <t>Nquthu</t>
  </si>
  <si>
    <t>Msinga</t>
  </si>
  <si>
    <t>Umvoti</t>
  </si>
  <si>
    <t>Newcastle</t>
  </si>
  <si>
    <t>eMadlangeni</t>
  </si>
  <si>
    <t>Dannhauser</t>
  </si>
  <si>
    <t>eDumbe</t>
  </si>
  <si>
    <t>uPhongolo</t>
  </si>
  <si>
    <t>Abaqulusi</t>
  </si>
  <si>
    <t>Nongoma</t>
  </si>
  <si>
    <t>Ulundi</t>
  </si>
  <si>
    <t>Umhlabuyalingana</t>
  </si>
  <si>
    <t>Jozini</t>
  </si>
  <si>
    <t>The Big 5 False Bay</t>
  </si>
  <si>
    <t>Hlabisa</t>
  </si>
  <si>
    <t>Mtubatuba</t>
  </si>
  <si>
    <t>Mfolozi</t>
  </si>
  <si>
    <t>Ntambanana</t>
  </si>
  <si>
    <t>uMlalazi</t>
  </si>
  <si>
    <t>Mthonjaneni</t>
  </si>
  <si>
    <t>Nkandla</t>
  </si>
  <si>
    <t>Mandeni</t>
  </si>
  <si>
    <t>KwaDukuza</t>
  </si>
  <si>
    <t>Ndwedwe</t>
  </si>
  <si>
    <t>Maphumulo</t>
  </si>
  <si>
    <t>Ingwe</t>
  </si>
  <si>
    <t>Kwa Sani</t>
  </si>
  <si>
    <t>Greater Kokstad</t>
  </si>
  <si>
    <t>Ubuhlebezwe</t>
  </si>
  <si>
    <t>Umzimkhulu</t>
  </si>
  <si>
    <t>Makhuduthamaga</t>
  </si>
  <si>
    <t>Fetakgomo</t>
  </si>
  <si>
    <t>Ephraim Mogale</t>
  </si>
  <si>
    <t>Elias Motsoaledi</t>
  </si>
  <si>
    <t>Greater Tubatse</t>
  </si>
  <si>
    <t>Greater Giyani</t>
  </si>
  <si>
    <t>Greater Letaba</t>
  </si>
  <si>
    <t>Greater Tzaneen</t>
  </si>
  <si>
    <t>Ba-Phalaborwa</t>
  </si>
  <si>
    <t>Maruleng</t>
  </si>
  <si>
    <t>Musina</t>
  </si>
  <si>
    <t>Mutale</t>
  </si>
  <si>
    <t>Thulamela</t>
  </si>
  <si>
    <t>Makhado</t>
  </si>
  <si>
    <t>Blouberg</t>
  </si>
  <si>
    <t>Aganang</t>
  </si>
  <si>
    <t>Molemole</t>
  </si>
  <si>
    <t>Lepelle-Nkumpi</t>
  </si>
  <si>
    <t>Thabazimbi</t>
  </si>
  <si>
    <t>Lephalale</t>
  </si>
  <si>
    <t>Mookgopong</t>
  </si>
  <si>
    <t>Modimolle</t>
  </si>
  <si>
    <t>Bela Bela</t>
  </si>
  <si>
    <t>Mogalakwena</t>
  </si>
  <si>
    <t>Victor Khanye</t>
  </si>
  <si>
    <t>Moshaweng</t>
  </si>
  <si>
    <t>Ga-Segonyana</t>
  </si>
  <si>
    <t>Gamagara</t>
  </si>
  <si>
    <t>John Taolo Gaetsewe</t>
  </si>
  <si>
    <t>Richtersveld</t>
  </si>
  <si>
    <t>Nama Khoi</t>
  </si>
  <si>
    <t>Kamiesberg</t>
  </si>
  <si>
    <t>Hantam</t>
  </si>
  <si>
    <t>Karoo Hoogland</t>
  </si>
  <si>
    <t>Khai-Ma</t>
  </si>
  <si>
    <t>Namakwa</t>
  </si>
  <si>
    <t>Ubuntu</t>
  </si>
  <si>
    <t>Umsobomvu</t>
  </si>
  <si>
    <t>Emthanjeni</t>
  </si>
  <si>
    <t>Kareeberg</t>
  </si>
  <si>
    <t>Renosterberg</t>
  </si>
  <si>
    <t>Thembelihle</t>
  </si>
  <si>
    <t>Siyathemba</t>
  </si>
  <si>
    <t>Siyancuma</t>
  </si>
  <si>
    <t>Mier</t>
  </si>
  <si>
    <t>!Kai! Garib</t>
  </si>
  <si>
    <t>//Khara Hais</t>
  </si>
  <si>
    <t>!Kheis</t>
  </si>
  <si>
    <t>Tsantsabane</t>
  </si>
  <si>
    <t>Kgatelopele</t>
  </si>
  <si>
    <t>Siyanda</t>
  </si>
  <si>
    <t>Dikgatlong</t>
  </si>
  <si>
    <t>Magareng</t>
  </si>
  <si>
    <t>Phokwane</t>
  </si>
  <si>
    <t>Frances Baard</t>
  </si>
  <si>
    <t>Moretele</t>
  </si>
  <si>
    <t>Madibeng</t>
  </si>
  <si>
    <t>Kgetlengrivier</t>
  </si>
  <si>
    <t>Moses Kotane</t>
  </si>
  <si>
    <t>Bojanala Platinum</t>
  </si>
  <si>
    <t>Ratlou</t>
  </si>
  <si>
    <t>Tswaing</t>
  </si>
  <si>
    <t>Ditsobotla</t>
  </si>
  <si>
    <t>Ramotshere Moiloa</t>
  </si>
  <si>
    <t>Ngaka Modiri Molema</t>
  </si>
  <si>
    <t>Kagisano</t>
  </si>
  <si>
    <t>Naledi (Nw)</t>
  </si>
  <si>
    <t>Mamusa</t>
  </si>
  <si>
    <t>Greater Taung</t>
  </si>
  <si>
    <t>Molopo</t>
  </si>
  <si>
    <t>Lekwa-Teemane</t>
  </si>
  <si>
    <t>Dr Ruth Segomotsi Mompati</t>
  </si>
  <si>
    <t>Ventersdorp</t>
  </si>
  <si>
    <t>Tlokwe</t>
  </si>
  <si>
    <t>City Of Matlosana</t>
  </si>
  <si>
    <t>Maquassi Hills</t>
  </si>
  <si>
    <t>Dr Kenneth Kaunda</t>
  </si>
  <si>
    <t>Cape Town</t>
  </si>
  <si>
    <t>Matzikama</t>
  </si>
  <si>
    <t>Cederberg</t>
  </si>
  <si>
    <t>Bergrivier</t>
  </si>
  <si>
    <t>Saldanha Bay</t>
  </si>
  <si>
    <t>Swartland</t>
  </si>
  <si>
    <t>West Coast</t>
  </si>
  <si>
    <t>Witzenberg</t>
  </si>
  <si>
    <t>Drakenstein</t>
  </si>
  <si>
    <t>Stellenbosch</t>
  </si>
  <si>
    <t>Breede Valley</t>
  </si>
  <si>
    <t>Langeberg</t>
  </si>
  <si>
    <t>Cape Winelands DM</t>
  </si>
  <si>
    <t>Theewaterskloof</t>
  </si>
  <si>
    <t>Overstrand</t>
  </si>
  <si>
    <t>Cape Agulhas</t>
  </si>
  <si>
    <t>Swellendam</t>
  </si>
  <si>
    <t>Overberg</t>
  </si>
  <si>
    <t>Kannaland</t>
  </si>
  <si>
    <t>Hessequa</t>
  </si>
  <si>
    <t>Mossel Bay</t>
  </si>
  <si>
    <t>Oudtshoorn</t>
  </si>
  <si>
    <t>Bitou</t>
  </si>
  <si>
    <t>Knysna</t>
  </si>
  <si>
    <t>Eden</t>
  </si>
  <si>
    <t>Laingsburg</t>
  </si>
  <si>
    <t>Prince Albert</t>
  </si>
  <si>
    <t>Beaufort West</t>
  </si>
  <si>
    <t>Central Karoo</t>
  </si>
</sst>
</file>

<file path=xl/styles.xml><?xml version="1.0" encoding="utf-8"?>
<styleSheet xmlns="http://schemas.openxmlformats.org/spreadsheetml/2006/main">
  <numFmts count="4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_(* #,##0_);_(* \(#,##0\);_(* &quot;- &quot;?_);_(@_)"/>
    <numFmt numFmtId="185" formatCode="0.0%;\(0.0%\);_(* &quot;- &quot;?_);_(@_)"/>
    <numFmt numFmtId="186" formatCode="_(* #,##0_);_(* \(#,##0\);_(* &quot;-&quot;?_);_(@_)"/>
    <numFmt numFmtId="187" formatCode="#,##0,"/>
    <numFmt numFmtId="188" formatCode="0.0%"/>
    <numFmt numFmtId="189" formatCode="#,###;\-#,###;"/>
    <numFmt numFmtId="190" formatCode="#,##0;\(\-#,##0\);"/>
    <numFmt numFmtId="191" formatCode="#\,###\,"/>
    <numFmt numFmtId="192" formatCode="#,###,;\(\-#,###,\)"/>
    <numFmt numFmtId="193" formatCode="#,###,;\(#,###,\)"/>
    <numFmt numFmtId="194" formatCode="#,###.0,;\(#,###.0,\)"/>
    <numFmt numFmtId="195" formatCode="#,###.00,;\(#,###.00,\)"/>
    <numFmt numFmtId="196" formatCode="#,###.000,;\(#,###.000,\)"/>
    <numFmt numFmtId="197" formatCode="0.0000000000000%"/>
    <numFmt numFmtId="198" formatCode="_(* #,##0.000_);_(* \(#,##0.000\);_(* &quot;-&quot;??_);_(@_)"/>
    <numFmt numFmtId="199" formatCode="_(* #,##0.0_);_(* \(#,##0.0\);_(* &quot;-&quot;??_);_(@_)"/>
    <numFmt numFmtId="200" formatCode="_(* #,##0_);_(* \(#,##0\);_(* &quot;-&quot;??_);_(@_)"/>
    <numFmt numFmtId="201" formatCode="0%;\(0%\);_(* &quot;- &quot;?_);_(@_)"/>
    <numFmt numFmtId="202" formatCode="0.00%;\(0.00%\);_(* &quot;- &quot;?_);_(@_)"/>
    <numFmt numFmtId="203" formatCode="_ * #,##0.0_ ;_ * \-#,##0.0_ ;_ * &quot;-&quot;?_ ;_ @_ 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184" fontId="0" fillId="0" borderId="0" xfId="0" applyNumberFormat="1" applyFont="1" applyFill="1" applyBorder="1" applyAlignment="1" applyProtection="1">
      <alignment/>
      <protection/>
    </xf>
    <xf numFmtId="200" fontId="0" fillId="0" borderId="0" xfId="0" applyNumberFormat="1" applyFont="1" applyFill="1" applyBorder="1" applyAlignment="1" applyProtection="1">
      <alignment/>
      <protection/>
    </xf>
    <xf numFmtId="184" fontId="0" fillId="0" borderId="10" xfId="58" applyNumberFormat="1" applyFont="1" applyFill="1" applyBorder="1" applyAlignment="1" applyProtection="1">
      <alignment horizontal="left" indent="2"/>
      <protection/>
    </xf>
    <xf numFmtId="200" fontId="0" fillId="0" borderId="10" xfId="58" applyNumberFormat="1" applyFont="1" applyFill="1" applyBorder="1" applyAlignment="1" applyProtection="1">
      <alignment horizontal="left" indent="2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184" fontId="0" fillId="0" borderId="12" xfId="0" applyNumberFormat="1" applyFont="1" applyFill="1" applyBorder="1" applyAlignment="1" applyProtection="1">
      <alignment horizontal="center"/>
      <protection/>
    </xf>
    <xf numFmtId="200" fontId="4" fillId="0" borderId="12" xfId="0" applyNumberFormat="1" applyFont="1" applyFill="1" applyBorder="1" applyAlignment="1" applyProtection="1">
      <alignment/>
      <protection/>
    </xf>
    <xf numFmtId="190" fontId="4" fillId="0" borderId="1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184" fontId="4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184" fontId="0" fillId="0" borderId="13" xfId="0" applyNumberFormat="1" applyFont="1" applyFill="1" applyBorder="1" applyAlignment="1" applyProtection="1">
      <alignment horizontal="center"/>
      <protection/>
    </xf>
    <xf numFmtId="200" fontId="4" fillId="0" borderId="13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184" fontId="1" fillId="0" borderId="11" xfId="0" applyNumberFormat="1" applyFont="1" applyFill="1" applyBorder="1" applyAlignment="1" applyProtection="1">
      <alignment horizontal="left" indent="2"/>
      <protection/>
    </xf>
    <xf numFmtId="184" fontId="1" fillId="0" borderId="12" xfId="0" applyNumberFormat="1" applyFont="1" applyFill="1" applyBorder="1" applyAlignment="1" applyProtection="1">
      <alignment horizontal="center"/>
      <protection/>
    </xf>
    <xf numFmtId="202" fontId="1" fillId="0" borderId="12" xfId="0" applyNumberFormat="1" applyFont="1" applyFill="1" applyBorder="1" applyAlignment="1" applyProtection="1">
      <alignment/>
      <protection/>
    </xf>
    <xf numFmtId="37" fontId="1" fillId="0" borderId="15" xfId="0" applyNumberFormat="1" applyFont="1" applyFill="1" applyBorder="1" applyAlignment="1" applyProtection="1">
      <alignment/>
      <protection/>
    </xf>
    <xf numFmtId="184" fontId="4" fillId="0" borderId="11" xfId="0" applyNumberFormat="1" applyFont="1" applyFill="1" applyBorder="1" applyAlignment="1" applyProtection="1">
      <alignment/>
      <protection/>
    </xf>
    <xf numFmtId="184" fontId="4" fillId="0" borderId="11" xfId="58" applyNumberFormat="1" applyFont="1" applyFill="1" applyBorder="1" applyAlignment="1" applyProtection="1">
      <alignment horizontal="left" indent="1"/>
      <protection/>
    </xf>
    <xf numFmtId="0" fontId="1" fillId="0" borderId="0" xfId="0" applyFont="1" applyFill="1" applyBorder="1" applyAlignment="1" applyProtection="1">
      <alignment/>
      <protection/>
    </xf>
    <xf numFmtId="184" fontId="1" fillId="0" borderId="0" xfId="0" applyNumberFormat="1" applyFont="1" applyFill="1" applyBorder="1" applyAlignment="1" applyProtection="1">
      <alignment/>
      <protection/>
    </xf>
    <xf numFmtId="200" fontId="1" fillId="0" borderId="0" xfId="0" applyNumberFormat="1" applyFont="1" applyFill="1" applyBorder="1" applyAlignment="1" applyProtection="1">
      <alignment/>
      <protection/>
    </xf>
    <xf numFmtId="200" fontId="1" fillId="0" borderId="1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43" fontId="1" fillId="0" borderId="0" xfId="0" applyNumberFormat="1" applyFont="1" applyFill="1" applyBorder="1" applyAlignment="1" applyProtection="1">
      <alignment/>
      <protection/>
    </xf>
    <xf numFmtId="184" fontId="1" fillId="0" borderId="15" xfId="58" applyNumberFormat="1" applyFont="1" applyFill="1" applyBorder="1" applyAlignment="1" applyProtection="1">
      <alignment horizontal="left" indent="2"/>
      <protection/>
    </xf>
    <xf numFmtId="184" fontId="1" fillId="0" borderId="13" xfId="58" applyNumberFormat="1" applyFont="1" applyFill="1" applyBorder="1" applyAlignment="1" applyProtection="1">
      <alignment horizontal="left" indent="2"/>
      <protection/>
    </xf>
    <xf numFmtId="200" fontId="1" fillId="0" borderId="13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184" fontId="1" fillId="0" borderId="17" xfId="0" applyNumberFormat="1" applyFont="1" applyFill="1" applyBorder="1" applyAlignment="1" applyProtection="1">
      <alignment horizontal="center"/>
      <protection/>
    </xf>
    <xf numFmtId="200" fontId="5" fillId="0" borderId="17" xfId="0" applyNumberFormat="1" applyFont="1" applyFill="1" applyBorder="1" applyAlignment="1" applyProtection="1">
      <alignment/>
      <protection/>
    </xf>
    <xf numFmtId="200" fontId="5" fillId="0" borderId="16" xfId="0" applyNumberFormat="1" applyFont="1" applyFill="1" applyBorder="1" applyAlignment="1" applyProtection="1">
      <alignment/>
      <protection/>
    </xf>
    <xf numFmtId="37" fontId="1" fillId="0" borderId="14" xfId="0" applyNumberFormat="1" applyFont="1" applyFill="1" applyBorder="1" applyAlignment="1" applyProtection="1">
      <alignment/>
      <protection/>
    </xf>
    <xf numFmtId="184" fontId="4" fillId="0" borderId="12" xfId="58" applyNumberFormat="1" applyFont="1" applyFill="1" applyBorder="1" applyAlignment="1" applyProtection="1">
      <alignment horizontal="left" indent="1"/>
      <protection/>
    </xf>
    <xf numFmtId="184" fontId="4" fillId="0" borderId="16" xfId="58" applyNumberFormat="1" applyFont="1" applyFill="1" applyBorder="1" applyAlignment="1" applyProtection="1">
      <alignment horizontal="left" indent="1"/>
      <protection/>
    </xf>
    <xf numFmtId="184" fontId="4" fillId="0" borderId="15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3" fontId="6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3" fontId="6" fillId="0" borderId="0" xfId="61" applyNumberFormat="1" applyFont="1" applyFill="1" applyBorder="1" applyAlignment="1" applyProtection="1">
      <alignment/>
      <protection/>
    </xf>
    <xf numFmtId="197" fontId="6" fillId="0" borderId="0" xfId="0" applyNumberFormat="1" applyFont="1" applyFill="1" applyBorder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84" fontId="4" fillId="0" borderId="11" xfId="0" applyNumberFormat="1" applyFont="1" applyFill="1" applyBorder="1" applyAlignment="1" applyProtection="1">
      <alignment vertical="top" wrapText="1"/>
      <protection/>
    </xf>
    <xf numFmtId="184" fontId="4" fillId="0" borderId="15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/>
      <protection/>
    </xf>
    <xf numFmtId="200" fontId="4" fillId="0" borderId="16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84" fontId="1" fillId="0" borderId="10" xfId="58" applyNumberFormat="1" applyFont="1" applyFill="1" applyBorder="1" applyAlignment="1" applyProtection="1">
      <alignment horizontal="left" indent="2"/>
      <protection/>
    </xf>
    <xf numFmtId="200" fontId="1" fillId="0" borderId="10" xfId="58" applyNumberFormat="1" applyFont="1" applyFill="1" applyBorder="1" applyAlignment="1" applyProtection="1">
      <alignment horizontal="left" indent="2"/>
      <protection/>
    </xf>
    <xf numFmtId="184" fontId="1" fillId="0" borderId="10" xfId="0" applyNumberFormat="1" applyFont="1" applyFill="1" applyBorder="1" applyAlignment="1" applyProtection="1">
      <alignment/>
      <protection/>
    </xf>
    <xf numFmtId="184" fontId="5" fillId="0" borderId="16" xfId="0" applyNumberFormat="1" applyFont="1" applyFill="1" applyBorder="1" applyAlignment="1" applyProtection="1">
      <alignment/>
      <protection/>
    </xf>
    <xf numFmtId="184" fontId="5" fillId="0" borderId="17" xfId="0" applyNumberFormat="1" applyFont="1" applyFill="1" applyBorder="1" applyAlignment="1" applyProtection="1">
      <alignment/>
      <protection/>
    </xf>
    <xf numFmtId="200" fontId="5" fillId="0" borderId="17" xfId="58" applyNumberFormat="1" applyFont="1" applyFill="1" applyBorder="1" applyProtection="1">
      <alignment/>
      <protection/>
    </xf>
    <xf numFmtId="184" fontId="5" fillId="0" borderId="17" xfId="58" applyNumberFormat="1" applyFont="1" applyFill="1" applyBorder="1" applyProtection="1">
      <alignment/>
      <protection/>
    </xf>
    <xf numFmtId="184" fontId="5" fillId="0" borderId="16" xfId="58" applyNumberFormat="1" applyFont="1" applyFill="1" applyBorder="1" applyProtection="1">
      <alignment/>
      <protection/>
    </xf>
    <xf numFmtId="200" fontId="5" fillId="0" borderId="12" xfId="0" applyNumberFormat="1" applyFont="1" applyFill="1" applyBorder="1" applyAlignment="1" applyProtection="1">
      <alignment horizontal="center"/>
      <protection/>
    </xf>
    <xf numFmtId="188" fontId="1" fillId="33" borderId="12" xfId="0" applyNumberFormat="1" applyFont="1" applyFill="1" applyBorder="1" applyAlignment="1" applyProtection="1">
      <alignment/>
      <protection/>
    </xf>
    <xf numFmtId="200" fontId="5" fillId="0" borderId="15" xfId="0" applyNumberFormat="1" applyFont="1" applyFill="1" applyBorder="1" applyAlignment="1" applyProtection="1">
      <alignment horizontal="center"/>
      <protection/>
    </xf>
    <xf numFmtId="200" fontId="1" fillId="33" borderId="13" xfId="0" applyNumberFormat="1" applyFont="1" applyFill="1" applyBorder="1" applyAlignment="1" applyProtection="1">
      <alignment/>
      <protection/>
    </xf>
    <xf numFmtId="200" fontId="5" fillId="0" borderId="13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190" fontId="8" fillId="0" borderId="0" xfId="0" applyNumberFormat="1" applyFont="1" applyFill="1" applyBorder="1" applyAlignment="1" applyProtection="1">
      <alignment/>
      <protection/>
    </xf>
    <xf numFmtId="184" fontId="4" fillId="0" borderId="17" xfId="0" applyNumberFormat="1" applyFont="1" applyFill="1" applyBorder="1" applyAlignment="1" applyProtection="1">
      <alignment horizontal="center"/>
      <protection/>
    </xf>
    <xf numFmtId="184" fontId="4" fillId="0" borderId="13" xfId="0" applyNumberFormat="1" applyFont="1" applyFill="1" applyBorder="1" applyAlignment="1" applyProtection="1">
      <alignment horizontal="center"/>
      <protection/>
    </xf>
    <xf numFmtId="200" fontId="4" fillId="0" borderId="15" xfId="0" applyNumberFormat="1" applyFont="1" applyFill="1" applyBorder="1" applyAlignment="1" applyProtection="1">
      <alignment/>
      <protection/>
    </xf>
    <xf numFmtId="186" fontId="4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200" fontId="4" fillId="0" borderId="11" xfId="0" applyNumberFormat="1" applyFont="1" applyFill="1" applyBorder="1" applyAlignment="1" applyProtection="1">
      <alignment/>
      <protection/>
    </xf>
    <xf numFmtId="200" fontId="0" fillId="0" borderId="10" xfId="0" applyNumberFormat="1" applyFont="1" applyFill="1" applyBorder="1" applyAlignment="1" applyProtection="1">
      <alignment/>
      <protection/>
    </xf>
    <xf numFmtId="184" fontId="0" fillId="0" borderId="10" xfId="0" applyNumberFormat="1" applyFont="1" applyFill="1" applyBorder="1" applyAlignment="1" applyProtection="1">
      <alignment/>
      <protection/>
    </xf>
    <xf numFmtId="37" fontId="4" fillId="0" borderId="11" xfId="0" applyNumberFormat="1" applyFont="1" applyFill="1" applyBorder="1" applyAlignment="1" applyProtection="1">
      <alignment/>
      <protection/>
    </xf>
    <xf numFmtId="200" fontId="4" fillId="0" borderId="17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184" fontId="4" fillId="0" borderId="16" xfId="0" applyNumberFormat="1" applyFont="1" applyFill="1" applyBorder="1" applyAlignment="1" applyProtection="1">
      <alignment/>
      <protection/>
    </xf>
    <xf numFmtId="184" fontId="4" fillId="0" borderId="17" xfId="0" applyNumberFormat="1" applyFont="1" applyFill="1" applyBorder="1" applyAlignment="1" applyProtection="1">
      <alignment/>
      <protection/>
    </xf>
    <xf numFmtId="200" fontId="4" fillId="0" borderId="17" xfId="58" applyNumberFormat="1" applyFont="1" applyFill="1" applyBorder="1" applyProtection="1">
      <alignment/>
      <protection/>
    </xf>
    <xf numFmtId="184" fontId="4" fillId="0" borderId="17" xfId="58" applyNumberFormat="1" applyFont="1" applyFill="1" applyBorder="1" applyProtection="1">
      <alignment/>
      <protection/>
    </xf>
    <xf numFmtId="184" fontId="4" fillId="0" borderId="16" xfId="58" applyNumberFormat="1" applyFont="1" applyFill="1" applyBorder="1" applyProtection="1">
      <alignment/>
      <protection/>
    </xf>
    <xf numFmtId="184" fontId="0" fillId="0" borderId="11" xfId="0" applyNumberFormat="1" applyFont="1" applyFill="1" applyBorder="1" applyAlignment="1" applyProtection="1">
      <alignment horizontal="left" indent="2"/>
      <protection/>
    </xf>
    <xf numFmtId="200" fontId="4" fillId="0" borderId="12" xfId="0" applyNumberFormat="1" applyFont="1" applyFill="1" applyBorder="1" applyAlignment="1" applyProtection="1">
      <alignment horizontal="center"/>
      <protection/>
    </xf>
    <xf numFmtId="185" fontId="0" fillId="0" borderId="12" xfId="0" applyNumberFormat="1" applyFont="1" applyFill="1" applyBorder="1" applyAlignment="1" applyProtection="1">
      <alignment/>
      <protection/>
    </xf>
    <xf numFmtId="200" fontId="4" fillId="0" borderId="15" xfId="0" applyNumberFormat="1" applyFont="1" applyFill="1" applyBorder="1" applyAlignment="1" applyProtection="1">
      <alignment horizontal="center"/>
      <protection/>
    </xf>
    <xf numFmtId="200" fontId="0" fillId="0" borderId="13" xfId="0" applyNumberFormat="1" applyFont="1" applyFill="1" applyBorder="1" applyAlignment="1" applyProtection="1">
      <alignment/>
      <protection/>
    </xf>
    <xf numFmtId="200" fontId="0" fillId="0" borderId="12" xfId="0" applyNumberFormat="1" applyFont="1" applyFill="1" applyBorder="1" applyAlignment="1" applyProtection="1">
      <alignment/>
      <protection/>
    </xf>
    <xf numFmtId="189" fontId="0" fillId="0" borderId="11" xfId="0" applyNumberFormat="1" applyFont="1" applyFill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193" fontId="0" fillId="0" borderId="11" xfId="0" applyNumberFormat="1" applyFont="1" applyFill="1" applyBorder="1" applyAlignment="1" applyProtection="1">
      <alignment/>
      <protection/>
    </xf>
    <xf numFmtId="200" fontId="0" fillId="0" borderId="17" xfId="0" applyNumberFormat="1" applyFont="1" applyFill="1" applyBorder="1" applyAlignment="1" applyProtection="1">
      <alignment/>
      <protection/>
    </xf>
    <xf numFmtId="185" fontId="0" fillId="0" borderId="12" xfId="0" applyNumberFormat="1" applyFont="1" applyFill="1" applyBorder="1" applyAlignment="1" applyProtection="1">
      <alignment/>
      <protection locked="0"/>
    </xf>
    <xf numFmtId="200" fontId="0" fillId="0" borderId="13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 horizontal="center"/>
      <protection/>
    </xf>
    <xf numFmtId="184" fontId="0" fillId="0" borderId="15" xfId="58" applyNumberFormat="1" applyFont="1" applyFill="1" applyBorder="1" applyAlignment="1" applyProtection="1">
      <alignment horizontal="left" indent="2"/>
      <protection/>
    </xf>
    <xf numFmtId="184" fontId="0" fillId="0" borderId="13" xfId="58" applyNumberFormat="1" applyFont="1" applyFill="1" applyBorder="1" applyAlignment="1" applyProtection="1">
      <alignment horizontal="left" indent="2"/>
      <protection/>
    </xf>
    <xf numFmtId="200" fontId="0" fillId="0" borderId="15" xfId="0" applyNumberFormat="1" applyFont="1" applyFill="1" applyBorder="1" applyAlignment="1" applyProtection="1">
      <alignment/>
      <protection/>
    </xf>
    <xf numFmtId="184" fontId="0" fillId="0" borderId="17" xfId="0" applyNumberFormat="1" applyFont="1" applyFill="1" applyBorder="1" applyAlignment="1" applyProtection="1">
      <alignment/>
      <protection/>
    </xf>
    <xf numFmtId="184" fontId="0" fillId="0" borderId="16" xfId="0" applyNumberFormat="1" applyFont="1" applyFill="1" applyBorder="1" applyAlignment="1" applyProtection="1">
      <alignment/>
      <protection/>
    </xf>
    <xf numFmtId="200" fontId="0" fillId="0" borderId="12" xfId="0" applyNumberFormat="1" applyFont="1" applyFill="1" applyBorder="1" applyAlignment="1" applyProtection="1">
      <alignment/>
      <protection locked="0"/>
    </xf>
    <xf numFmtId="200" fontId="4" fillId="0" borderId="11" xfId="0" applyNumberFormat="1" applyFont="1" applyFill="1" applyBorder="1" applyAlignment="1" applyProtection="1">
      <alignment horizontal="center"/>
      <protection/>
    </xf>
    <xf numFmtId="37" fontId="0" fillId="0" borderId="11" xfId="0" applyNumberFormat="1" applyFont="1" applyFill="1" applyBorder="1" applyAlignment="1" applyProtection="1">
      <alignment/>
      <protection/>
    </xf>
    <xf numFmtId="200" fontId="0" fillId="0" borderId="11" xfId="0" applyNumberFormat="1" applyFont="1" applyFill="1" applyBorder="1" applyAlignment="1" applyProtection="1">
      <alignment/>
      <protection/>
    </xf>
    <xf numFmtId="184" fontId="0" fillId="0" borderId="15" xfId="0" applyNumberFormat="1" applyFont="1" applyFill="1" applyBorder="1" applyAlignment="1" applyProtection="1">
      <alignment horizontal="left" indent="2"/>
      <protection/>
    </xf>
    <xf numFmtId="0" fontId="0" fillId="0" borderId="16" xfId="0" applyFont="1" applyFill="1" applyBorder="1" applyAlignment="1" applyProtection="1">
      <alignment/>
      <protection/>
    </xf>
    <xf numFmtId="202" fontId="0" fillId="0" borderId="12" xfId="0" applyNumberFormat="1" applyFont="1" applyFill="1" applyBorder="1" applyAlignment="1" applyProtection="1">
      <alignment/>
      <protection/>
    </xf>
    <xf numFmtId="37" fontId="0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184" fontId="4" fillId="0" borderId="16" xfId="58" applyNumberFormat="1" applyFont="1" applyFill="1" applyBorder="1" applyAlignment="1" applyProtection="1">
      <alignment horizontal="center" vertical="top"/>
      <protection/>
    </xf>
    <xf numFmtId="184" fontId="4" fillId="0" borderId="11" xfId="58" applyNumberFormat="1" applyFont="1" applyFill="1" applyBorder="1" applyAlignment="1" applyProtection="1">
      <alignment horizontal="center" vertical="top"/>
      <protection/>
    </xf>
    <xf numFmtId="184" fontId="4" fillId="0" borderId="15" xfId="58" applyNumberFormat="1" applyFont="1" applyFill="1" applyBorder="1" applyAlignment="1" applyProtection="1">
      <alignment horizontal="center" vertical="top"/>
      <protection/>
    </xf>
    <xf numFmtId="186" fontId="4" fillId="0" borderId="0" xfId="0" applyNumberFormat="1" applyFont="1" applyBorder="1" applyAlignment="1" applyProtection="1">
      <alignment horizontal="left"/>
      <protection/>
    </xf>
    <xf numFmtId="200" fontId="4" fillId="0" borderId="11" xfId="58" applyNumberFormat="1" applyFont="1" applyFill="1" applyBorder="1" applyAlignment="1" applyProtection="1" quotePrefix="1">
      <alignment horizontal="center" vertical="top"/>
      <protection/>
    </xf>
    <xf numFmtId="200" fontId="4" fillId="0" borderId="15" xfId="58" applyNumberFormat="1" applyFont="1" applyFill="1" applyBorder="1" applyAlignment="1" applyProtection="1" quotePrefix="1">
      <alignment horizontal="center" vertical="top"/>
      <protection/>
    </xf>
    <xf numFmtId="184" fontId="4" fillId="0" borderId="12" xfId="0" applyNumberFormat="1" applyFont="1" applyFill="1" applyBorder="1" applyAlignment="1" applyProtection="1">
      <alignment horizontal="center" vertical="top" wrapText="1"/>
      <protection/>
    </xf>
    <xf numFmtId="184" fontId="4" fillId="0" borderId="13" xfId="0" applyNumberFormat="1" applyFont="1" applyFill="1" applyBorder="1" applyAlignment="1" applyProtection="1">
      <alignment horizontal="center" vertical="top" wrapText="1"/>
      <protection/>
    </xf>
    <xf numFmtId="184" fontId="4" fillId="0" borderId="16" xfId="0" applyNumberFormat="1" applyFont="1" applyFill="1" applyBorder="1" applyAlignment="1" applyProtection="1">
      <alignment horizontal="center" vertical="top" wrapText="1"/>
      <protection/>
    </xf>
    <xf numFmtId="184" fontId="4" fillId="0" borderId="11" xfId="0" applyNumberFormat="1" applyFont="1" applyFill="1" applyBorder="1" applyAlignment="1" applyProtection="1">
      <alignment horizontal="center" vertical="top" wrapText="1"/>
      <protection/>
    </xf>
    <xf numFmtId="184" fontId="4" fillId="0" borderId="15" xfId="0" applyNumberFormat="1" applyFont="1" applyFill="1" applyBorder="1" applyAlignment="1" applyProtection="1">
      <alignment horizontal="center" vertical="top" wrapText="1"/>
      <protection/>
    </xf>
    <xf numFmtId="184" fontId="4" fillId="0" borderId="18" xfId="0" applyNumberFormat="1" applyFont="1" applyFill="1" applyBorder="1" applyAlignment="1" applyProtection="1">
      <alignment horizontal="center" vertical="top" wrapText="1"/>
      <protection/>
    </xf>
    <xf numFmtId="184" fontId="4" fillId="0" borderId="19" xfId="0" applyNumberFormat="1" applyFont="1" applyFill="1" applyBorder="1" applyAlignment="1" applyProtection="1">
      <alignment horizontal="center" vertical="top" wrapText="1"/>
      <protection/>
    </xf>
    <xf numFmtId="184" fontId="4" fillId="0" borderId="17" xfId="0" applyNumberFormat="1" applyFont="1" applyFill="1" applyBorder="1" applyAlignment="1" applyProtection="1">
      <alignment horizontal="center" vertical="top" wrapText="1"/>
      <protection/>
    </xf>
    <xf numFmtId="184" fontId="4" fillId="0" borderId="20" xfId="0" applyNumberFormat="1" applyFont="1" applyFill="1" applyBorder="1" applyAlignment="1" applyProtection="1">
      <alignment horizontal="center" vertical="top" wrapText="1"/>
      <protection/>
    </xf>
    <xf numFmtId="184" fontId="4" fillId="0" borderId="10" xfId="0" applyNumberFormat="1" applyFont="1" applyFill="1" applyBorder="1" applyAlignment="1" applyProtection="1">
      <alignment horizontal="center" vertical="top" wrapText="1"/>
      <protection/>
    </xf>
    <xf numFmtId="184" fontId="4" fillId="0" borderId="17" xfId="58" applyNumberFormat="1" applyFont="1" applyFill="1" applyBorder="1" applyAlignment="1" applyProtection="1">
      <alignment horizontal="center" vertical="top"/>
      <protection/>
    </xf>
    <xf numFmtId="184" fontId="4" fillId="0" borderId="12" xfId="58" applyNumberFormat="1" applyFont="1" applyFill="1" applyBorder="1" applyAlignment="1" applyProtection="1">
      <alignment horizontal="center" vertical="top"/>
      <protection/>
    </xf>
    <xf numFmtId="184" fontId="4" fillId="0" borderId="13" xfId="58" applyNumberFormat="1" applyFont="1" applyFill="1" applyBorder="1" applyAlignment="1" applyProtection="1">
      <alignment horizontal="center" vertical="top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ree State Visit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1"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36"/>
  <sheetViews>
    <sheetView showGridLines="0" tabSelected="1" view="pageBreakPreview" zoomScale="85" zoomScaleNormal="80" zoomScaleSheetLayoutView="85" zoomScalePageLayoutView="0" workbookViewId="0" topLeftCell="A28">
      <selection activeCell="H13" sqref="H13"/>
    </sheetView>
  </sheetViews>
  <sheetFormatPr defaultColWidth="9.140625" defaultRowHeight="12.75"/>
  <cols>
    <col min="1" max="1" width="5.00390625" style="23" customWidth="1"/>
    <col min="2" max="2" width="49.140625" style="24" customWidth="1"/>
    <col min="3" max="3" width="8.57421875" style="24" customWidth="1"/>
    <col min="4" max="4" width="10.00390625" style="25" customWidth="1"/>
    <col min="5" max="5" width="17.7109375" style="25" customWidth="1"/>
    <col min="6" max="6" width="17.7109375" style="24" customWidth="1"/>
    <col min="7" max="7" width="18.8515625" style="24" bestFit="1" customWidth="1"/>
    <col min="8" max="8" width="14.8515625" style="23" bestFit="1" customWidth="1"/>
    <col min="9" max="9" width="4.8515625" style="40" hidden="1" customWidth="1"/>
    <col min="10" max="10" width="9.57421875" style="40" hidden="1" customWidth="1"/>
    <col min="11" max="16384" width="9.140625" style="23" customWidth="1"/>
  </cols>
  <sheetData>
    <row r="1" spans="1:9" ht="12.75">
      <c r="A1" s="1"/>
      <c r="B1" s="2"/>
      <c r="C1" s="2"/>
      <c r="D1" s="3"/>
      <c r="E1" s="3"/>
      <c r="F1" s="1"/>
      <c r="G1" s="112" t="s">
        <v>362</v>
      </c>
      <c r="H1" s="112"/>
      <c r="I1" s="72"/>
    </row>
    <row r="2" spans="1:10" s="1" customFormat="1" ht="12.75">
      <c r="A2" s="116" t="s">
        <v>347</v>
      </c>
      <c r="B2" s="116"/>
      <c r="C2" s="2"/>
      <c r="D2" s="3"/>
      <c r="E2" s="3"/>
      <c r="F2" s="50"/>
      <c r="G2" s="50"/>
      <c r="H2" s="50"/>
      <c r="I2" s="73"/>
      <c r="J2" s="41"/>
    </row>
    <row r="3" spans="1:10" s="1" customFormat="1" ht="13.5" customHeight="1">
      <c r="A3" s="47"/>
      <c r="B3" s="4"/>
      <c r="C3" s="4"/>
      <c r="D3" s="5"/>
      <c r="E3" s="75"/>
      <c r="F3" s="76"/>
      <c r="G3" s="76"/>
      <c r="I3" s="41"/>
      <c r="J3" s="41"/>
    </row>
    <row r="4" spans="1:10" s="1" customFormat="1" ht="13.5" customHeight="1">
      <c r="A4" s="113" t="s">
        <v>357</v>
      </c>
      <c r="B4" s="129" t="s">
        <v>356</v>
      </c>
      <c r="C4" s="121" t="s">
        <v>350</v>
      </c>
      <c r="D4" s="124" t="s">
        <v>363</v>
      </c>
      <c r="E4" s="125"/>
      <c r="F4" s="125"/>
      <c r="G4" s="125"/>
      <c r="H4" s="126"/>
      <c r="I4" s="41"/>
      <c r="J4" s="41"/>
    </row>
    <row r="5" spans="1:10" s="1" customFormat="1" ht="12.75" customHeight="1">
      <c r="A5" s="114"/>
      <c r="B5" s="130"/>
      <c r="C5" s="122"/>
      <c r="D5" s="127"/>
      <c r="E5" s="128"/>
      <c r="F5" s="128"/>
      <c r="G5" s="128"/>
      <c r="H5" s="120"/>
      <c r="I5" s="41"/>
      <c r="J5" s="41"/>
    </row>
    <row r="6" spans="1:10" s="1" customFormat="1" ht="17.25" customHeight="1">
      <c r="A6" s="114"/>
      <c r="B6" s="130"/>
      <c r="C6" s="122"/>
      <c r="D6" s="119" t="s">
        <v>359</v>
      </c>
      <c r="E6" s="117" t="s">
        <v>348</v>
      </c>
      <c r="F6" s="117" t="s">
        <v>349</v>
      </c>
      <c r="G6" s="117" t="s">
        <v>364</v>
      </c>
      <c r="H6" s="48" t="s">
        <v>360</v>
      </c>
      <c r="I6" s="41"/>
      <c r="J6" s="41"/>
    </row>
    <row r="7" spans="1:10" s="1" customFormat="1" ht="12.75" customHeight="1">
      <c r="A7" s="115"/>
      <c r="B7" s="131"/>
      <c r="C7" s="123"/>
      <c r="D7" s="120"/>
      <c r="E7" s="118"/>
      <c r="F7" s="118"/>
      <c r="G7" s="118"/>
      <c r="H7" s="49"/>
      <c r="I7" s="41"/>
      <c r="J7" s="41"/>
    </row>
    <row r="8" spans="1:8" ht="12.75">
      <c r="A8" s="79"/>
      <c r="B8" s="80"/>
      <c r="C8" s="81"/>
      <c r="D8" s="82"/>
      <c r="E8" s="82"/>
      <c r="F8" s="83"/>
      <c r="G8" s="84"/>
      <c r="H8" s="84"/>
    </row>
    <row r="9" spans="1:10" s="1" customFormat="1" ht="12.75">
      <c r="A9" s="6"/>
      <c r="B9" s="21" t="s">
        <v>247</v>
      </c>
      <c r="C9" s="37"/>
      <c r="D9" s="8" t="s">
        <v>256</v>
      </c>
      <c r="E9" s="8" t="s">
        <v>256</v>
      </c>
      <c r="F9" s="21" t="s">
        <v>256</v>
      </c>
      <c r="G9" s="21" t="s">
        <v>256</v>
      </c>
      <c r="H9" s="21" t="s">
        <v>256</v>
      </c>
      <c r="I9" s="41"/>
      <c r="J9" s="41"/>
    </row>
    <row r="10" spans="1:8" ht="12.75">
      <c r="A10" s="6"/>
      <c r="B10" s="21"/>
      <c r="C10" s="37"/>
      <c r="D10" s="8"/>
      <c r="E10" s="8"/>
      <c r="F10" s="21"/>
      <c r="G10" s="21"/>
      <c r="H10" s="21"/>
    </row>
    <row r="11" spans="1:8" ht="12.75">
      <c r="A11" s="6" t="s">
        <v>257</v>
      </c>
      <c r="B11" s="85" t="s">
        <v>452</v>
      </c>
      <c r="C11" s="7" t="s">
        <v>416</v>
      </c>
      <c r="D11" s="86" t="s">
        <v>346</v>
      </c>
      <c r="E11" s="87">
        <v>0.0848</v>
      </c>
      <c r="F11" s="87">
        <v>0.09951567201880203</v>
      </c>
      <c r="G11" s="87">
        <v>0.11398857117743243</v>
      </c>
      <c r="H11" s="87">
        <f>IF(ISERROR(AVERAGE(E11:G11)),0,AVERAGE(E11:G11))</f>
        <v>0.09943474773207815</v>
      </c>
    </row>
    <row r="12" spans="1:8" ht="12.75">
      <c r="A12" s="6" t="s">
        <v>256</v>
      </c>
      <c r="B12" s="85" t="s">
        <v>256</v>
      </c>
      <c r="C12" s="7" t="s">
        <v>256</v>
      </c>
      <c r="D12" s="88" t="s">
        <v>345</v>
      </c>
      <c r="E12" s="89">
        <v>910540</v>
      </c>
      <c r="F12" s="89">
        <v>1001153</v>
      </c>
      <c r="G12" s="89">
        <v>1115273</v>
      </c>
      <c r="H12" s="89">
        <f>IF(ISERROR(AVERAGE(E12:G12)),0,AVERAGE(E12:G12))</f>
        <v>1008988.6666666666</v>
      </c>
    </row>
    <row r="13" spans="1:8" ht="12.75">
      <c r="A13" s="6"/>
      <c r="B13" s="85"/>
      <c r="C13" s="7"/>
      <c r="D13" s="90"/>
      <c r="E13" s="90"/>
      <c r="F13" s="90"/>
      <c r="G13" s="90"/>
      <c r="H13" s="91">
        <f aca="true" t="shared" si="0" ref="H13:H75">IF(ISERROR(AVERAGE(E13:G13)),0,AVERAGE(E13:G13))</f>
        <v>0</v>
      </c>
    </row>
    <row r="14" spans="1:10" s="1" customFormat="1" ht="12.75">
      <c r="A14" s="6"/>
      <c r="B14" s="22" t="s">
        <v>261</v>
      </c>
      <c r="C14" s="7"/>
      <c r="D14" s="8" t="s">
        <v>256</v>
      </c>
      <c r="E14" s="8">
        <f>E16+E18+E20+E22+E24+E26+E28+E30+E32+E34</f>
        <v>585572.39323</v>
      </c>
      <c r="F14" s="8">
        <f>F16+F18+F20+F22+F24+F26+F28+F30+F32+F34</f>
        <v>619430.13716</v>
      </c>
      <c r="G14" s="8">
        <f>G16+G18+G20+G22+G24+G26+G28+G30+G32+G34</f>
        <v>661160.4382499999</v>
      </c>
      <c r="H14" s="77">
        <f t="shared" si="0"/>
        <v>622054.32288</v>
      </c>
      <c r="I14" s="41"/>
      <c r="J14" s="41"/>
    </row>
    <row r="15" spans="1:8" ht="12.75">
      <c r="A15" s="6" t="s">
        <v>259</v>
      </c>
      <c r="B15" s="85" t="s">
        <v>453</v>
      </c>
      <c r="C15" s="7" t="s">
        <v>63</v>
      </c>
      <c r="D15" s="86" t="s">
        <v>346</v>
      </c>
      <c r="E15" s="87">
        <v>0.11</v>
      </c>
      <c r="F15" s="87">
        <v>0.1</v>
      </c>
      <c r="G15" s="87">
        <v>0.1</v>
      </c>
      <c r="H15" s="87">
        <f t="shared" si="0"/>
        <v>0.10333333333333335</v>
      </c>
    </row>
    <row r="16" spans="1:8" ht="12.75">
      <c r="A16" s="6" t="s">
        <v>256</v>
      </c>
      <c r="B16" s="85" t="s">
        <v>256</v>
      </c>
      <c r="C16" s="7" t="s">
        <v>256</v>
      </c>
      <c r="D16" s="88" t="s">
        <v>345</v>
      </c>
      <c r="E16" s="89">
        <v>3631.995</v>
      </c>
      <c r="F16" s="89">
        <v>3995.194</v>
      </c>
      <c r="G16" s="89">
        <v>4394.713</v>
      </c>
      <c r="H16" s="92">
        <f t="shared" si="0"/>
        <v>4007.3006666666665</v>
      </c>
    </row>
    <row r="17" spans="1:8" ht="12.75">
      <c r="A17" s="6" t="s">
        <v>259</v>
      </c>
      <c r="B17" s="85" t="s">
        <v>454</v>
      </c>
      <c r="C17" s="7" t="s">
        <v>64</v>
      </c>
      <c r="D17" s="86" t="s">
        <v>346</v>
      </c>
      <c r="E17" s="87">
        <v>0.1</v>
      </c>
      <c r="F17" s="87">
        <v>0.07</v>
      </c>
      <c r="G17" s="87">
        <v>0.07</v>
      </c>
      <c r="H17" s="87">
        <f t="shared" si="0"/>
        <v>0.08</v>
      </c>
    </row>
    <row r="18" spans="1:8" ht="12.75">
      <c r="A18" s="6"/>
      <c r="B18" s="85"/>
      <c r="C18" s="7"/>
      <c r="D18" s="88" t="s">
        <v>345</v>
      </c>
      <c r="E18" s="89">
        <v>409306</v>
      </c>
      <c r="F18" s="89">
        <v>437959</v>
      </c>
      <c r="G18" s="89">
        <v>468622</v>
      </c>
      <c r="H18" s="92">
        <f t="shared" si="0"/>
        <v>438629</v>
      </c>
    </row>
    <row r="19" spans="1:8" ht="12.75">
      <c r="A19" s="6" t="s">
        <v>259</v>
      </c>
      <c r="B19" s="85" t="s">
        <v>455</v>
      </c>
      <c r="C19" s="7" t="s">
        <v>65</v>
      </c>
      <c r="D19" s="86" t="s">
        <v>346</v>
      </c>
      <c r="E19" s="87">
        <v>0.1867</v>
      </c>
      <c r="F19" s="87">
        <v>0.0585</v>
      </c>
      <c r="G19" s="87">
        <v>0.0601</v>
      </c>
      <c r="H19" s="87">
        <f t="shared" si="0"/>
        <v>0.10176666666666667</v>
      </c>
    </row>
    <row r="20" spans="1:8" ht="12.75">
      <c r="A20" s="6"/>
      <c r="B20" s="85"/>
      <c r="C20" s="7"/>
      <c r="D20" s="88" t="s">
        <v>345</v>
      </c>
      <c r="E20" s="89">
        <v>1826</v>
      </c>
      <c r="F20" s="89">
        <v>679</v>
      </c>
      <c r="G20" s="89">
        <v>740</v>
      </c>
      <c r="H20" s="92">
        <f t="shared" si="0"/>
        <v>1081.6666666666667</v>
      </c>
    </row>
    <row r="21" spans="1:8" ht="12.75">
      <c r="A21" s="6" t="s">
        <v>259</v>
      </c>
      <c r="B21" s="85" t="s">
        <v>456</v>
      </c>
      <c r="C21" s="7" t="s">
        <v>38</v>
      </c>
      <c r="D21" s="86" t="s">
        <v>346</v>
      </c>
      <c r="E21" s="87">
        <v>0.0848</v>
      </c>
      <c r="F21" s="87">
        <v>0.0799</v>
      </c>
      <c r="G21" s="87">
        <v>0.079</v>
      </c>
      <c r="H21" s="87">
        <f t="shared" si="0"/>
        <v>0.08123333333333334</v>
      </c>
    </row>
    <row r="22" spans="1:8" ht="12.75">
      <c r="A22" s="6"/>
      <c r="B22" s="85"/>
      <c r="C22" s="7"/>
      <c r="D22" s="88" t="s">
        <v>345</v>
      </c>
      <c r="E22" s="89">
        <v>11046.17</v>
      </c>
      <c r="F22" s="89">
        <v>7426.275</v>
      </c>
      <c r="G22" s="89">
        <v>8020.377</v>
      </c>
      <c r="H22" s="92">
        <f t="shared" si="0"/>
        <v>8830.940666666667</v>
      </c>
    </row>
    <row r="23" spans="1:8" ht="12.75">
      <c r="A23" s="6" t="s">
        <v>259</v>
      </c>
      <c r="B23" s="85" t="s">
        <v>457</v>
      </c>
      <c r="C23" s="7" t="s">
        <v>66</v>
      </c>
      <c r="D23" s="86" t="s">
        <v>346</v>
      </c>
      <c r="E23" s="87">
        <v>0.1</v>
      </c>
      <c r="F23" s="87">
        <v>0.105</v>
      </c>
      <c r="G23" s="87">
        <v>0.05</v>
      </c>
      <c r="H23" s="87">
        <f t="shared" si="0"/>
        <v>0.085</v>
      </c>
    </row>
    <row r="24" spans="1:8" ht="12.75">
      <c r="A24" s="6"/>
      <c r="B24" s="85"/>
      <c r="C24" s="7"/>
      <c r="D24" s="88" t="s">
        <v>345</v>
      </c>
      <c r="E24" s="89">
        <v>0</v>
      </c>
      <c r="F24" s="89">
        <v>0</v>
      </c>
      <c r="G24" s="89">
        <v>0</v>
      </c>
      <c r="H24" s="92">
        <f t="shared" si="0"/>
        <v>0</v>
      </c>
    </row>
    <row r="25" spans="1:11" ht="12.75">
      <c r="A25" s="6" t="s">
        <v>259</v>
      </c>
      <c r="B25" s="85" t="s">
        <v>458</v>
      </c>
      <c r="C25" s="7" t="s">
        <v>67</v>
      </c>
      <c r="D25" s="86" t="s">
        <v>346</v>
      </c>
      <c r="E25" s="87">
        <v>0.077</v>
      </c>
      <c r="F25" s="87">
        <v>0.06</v>
      </c>
      <c r="G25" s="87">
        <v>0.06</v>
      </c>
      <c r="H25" s="87">
        <f t="shared" si="0"/>
        <v>0.06566666666666666</v>
      </c>
      <c r="I25" s="44"/>
      <c r="J25" s="42"/>
      <c r="K25" s="28"/>
    </row>
    <row r="26" spans="1:11" ht="12.75">
      <c r="A26" s="6"/>
      <c r="B26" s="85"/>
      <c r="C26" s="7"/>
      <c r="D26" s="88" t="s">
        <v>345</v>
      </c>
      <c r="E26" s="89">
        <v>1185.22823</v>
      </c>
      <c r="F26" s="89">
        <v>994.6681600000001</v>
      </c>
      <c r="G26" s="89">
        <v>1054.34825</v>
      </c>
      <c r="H26" s="92">
        <f t="shared" si="0"/>
        <v>1078.0815466666666</v>
      </c>
      <c r="I26" s="44"/>
      <c r="J26" s="42"/>
      <c r="K26" s="28"/>
    </row>
    <row r="27" spans="1:8" ht="12.75">
      <c r="A27" s="6" t="s">
        <v>259</v>
      </c>
      <c r="B27" s="85" t="s">
        <v>459</v>
      </c>
      <c r="C27" s="7" t="s">
        <v>68</v>
      </c>
      <c r="D27" s="86" t="s">
        <v>346</v>
      </c>
      <c r="E27" s="87">
        <v>0.1924</v>
      </c>
      <c r="F27" s="87">
        <v>0.06</v>
      </c>
      <c r="G27" s="87">
        <v>0.06</v>
      </c>
      <c r="H27" s="87">
        <f t="shared" si="0"/>
        <v>0.10413333333333331</v>
      </c>
    </row>
    <row r="28" spans="1:8" ht="12.75">
      <c r="A28" s="6"/>
      <c r="B28" s="85"/>
      <c r="C28" s="7"/>
      <c r="D28" s="88" t="s">
        <v>345</v>
      </c>
      <c r="E28" s="89">
        <v>14935</v>
      </c>
      <c r="F28" s="89">
        <v>15831</v>
      </c>
      <c r="G28" s="89">
        <v>16781</v>
      </c>
      <c r="H28" s="92">
        <f t="shared" si="0"/>
        <v>15849</v>
      </c>
    </row>
    <row r="29" spans="1:8" ht="12.75">
      <c r="A29" s="6" t="s">
        <v>259</v>
      </c>
      <c r="B29" s="85" t="s">
        <v>460</v>
      </c>
      <c r="C29" s="7" t="s">
        <v>69</v>
      </c>
      <c r="D29" s="86" t="s">
        <v>346</v>
      </c>
      <c r="E29" s="87">
        <v>0.0995</v>
      </c>
      <c r="F29" s="87">
        <v>0.062</v>
      </c>
      <c r="G29" s="87">
        <v>0.059</v>
      </c>
      <c r="H29" s="87">
        <f t="shared" si="0"/>
        <v>0.0735</v>
      </c>
    </row>
    <row r="30" spans="1:8" ht="12.75">
      <c r="A30" s="6"/>
      <c r="B30" s="85"/>
      <c r="C30" s="7"/>
      <c r="D30" s="88" t="s">
        <v>345</v>
      </c>
      <c r="E30" s="89">
        <v>143634</v>
      </c>
      <c r="F30" s="89">
        <v>152540</v>
      </c>
      <c r="G30" s="89">
        <v>161540</v>
      </c>
      <c r="H30" s="92">
        <f t="shared" si="0"/>
        <v>152571.33333333334</v>
      </c>
    </row>
    <row r="31" spans="1:9" ht="12.75">
      <c r="A31" s="6" t="s">
        <v>259</v>
      </c>
      <c r="B31" s="85" t="s">
        <v>461</v>
      </c>
      <c r="C31" s="7" t="s">
        <v>70</v>
      </c>
      <c r="D31" s="86" t="s">
        <v>346</v>
      </c>
      <c r="E31" s="87">
        <v>0.09</v>
      </c>
      <c r="F31" s="87">
        <v>0.07</v>
      </c>
      <c r="G31" s="87">
        <v>0.075</v>
      </c>
      <c r="H31" s="87">
        <f t="shared" si="0"/>
        <v>0.07833333333333332</v>
      </c>
      <c r="I31" s="45"/>
    </row>
    <row r="32" spans="1:9" ht="12.75">
      <c r="A32" s="6"/>
      <c r="B32" s="85"/>
      <c r="C32" s="7"/>
      <c r="D32" s="88" t="s">
        <v>345</v>
      </c>
      <c r="E32" s="89">
        <v>0</v>
      </c>
      <c r="F32" s="89">
        <v>0</v>
      </c>
      <c r="G32" s="89">
        <v>0</v>
      </c>
      <c r="H32" s="92">
        <f t="shared" si="0"/>
        <v>0</v>
      </c>
      <c r="I32" s="45"/>
    </row>
    <row r="33" spans="1:8" ht="12.75">
      <c r="A33" s="6" t="s">
        <v>260</v>
      </c>
      <c r="B33" s="85" t="s">
        <v>462</v>
      </c>
      <c r="C33" s="7" t="s">
        <v>202</v>
      </c>
      <c r="D33" s="86" t="s">
        <v>346</v>
      </c>
      <c r="E33" s="87">
        <v>0</v>
      </c>
      <c r="F33" s="87">
        <v>0</v>
      </c>
      <c r="G33" s="87">
        <v>0</v>
      </c>
      <c r="H33" s="87">
        <f t="shared" si="0"/>
        <v>0</v>
      </c>
    </row>
    <row r="34" spans="1:8" ht="12.75">
      <c r="A34" s="6"/>
      <c r="B34" s="85"/>
      <c r="C34" s="7"/>
      <c r="D34" s="88" t="s">
        <v>345</v>
      </c>
      <c r="E34" s="89">
        <v>8</v>
      </c>
      <c r="F34" s="89">
        <v>5</v>
      </c>
      <c r="G34" s="89">
        <v>8</v>
      </c>
      <c r="H34" s="92">
        <f t="shared" si="0"/>
        <v>7</v>
      </c>
    </row>
    <row r="35" spans="1:8" ht="12.75">
      <c r="A35" s="6"/>
      <c r="B35" s="93"/>
      <c r="C35" s="7"/>
      <c r="D35" s="90"/>
      <c r="E35" s="90"/>
      <c r="F35" s="90"/>
      <c r="G35" s="90"/>
      <c r="H35" s="94">
        <f t="shared" si="0"/>
        <v>0</v>
      </c>
    </row>
    <row r="36" spans="1:10" s="1" customFormat="1" ht="12.75">
      <c r="A36" s="6"/>
      <c r="B36" s="22" t="s">
        <v>426</v>
      </c>
      <c r="C36" s="7"/>
      <c r="D36" s="8" t="s">
        <v>256</v>
      </c>
      <c r="E36" s="8">
        <f>E38+E40+E42+E44+E46+E48+E50+E52+E54</f>
        <v>392547.036</v>
      </c>
      <c r="F36" s="8">
        <f>F38+F40+F42+F44+F46+F48+F50+F52+F54</f>
        <v>351754.67000000004</v>
      </c>
      <c r="G36" s="8">
        <f>G38+G40+G42+G44+G46+G48+G50+G52+G54</f>
        <v>373514.79400000005</v>
      </c>
      <c r="H36" s="77">
        <f t="shared" si="0"/>
        <v>372605.5</v>
      </c>
      <c r="I36" s="41"/>
      <c r="J36" s="41"/>
    </row>
    <row r="37" spans="1:8" ht="12.75">
      <c r="A37" s="6" t="s">
        <v>259</v>
      </c>
      <c r="B37" s="85" t="s">
        <v>463</v>
      </c>
      <c r="C37" s="7" t="s">
        <v>172</v>
      </c>
      <c r="D37" s="86" t="s">
        <v>346</v>
      </c>
      <c r="E37" s="87">
        <v>0.614</v>
      </c>
      <c r="F37" s="87">
        <v>0.077</v>
      </c>
      <c r="G37" s="87">
        <v>0.082</v>
      </c>
      <c r="H37" s="87">
        <f t="shared" si="0"/>
        <v>0.25766666666666665</v>
      </c>
    </row>
    <row r="38" spans="1:9" ht="12.75">
      <c r="A38" s="6"/>
      <c r="B38" s="85"/>
      <c r="C38" s="7"/>
      <c r="D38" s="88" t="s">
        <v>345</v>
      </c>
      <c r="E38" s="89">
        <v>53884</v>
      </c>
      <c r="F38" s="89">
        <v>58014</v>
      </c>
      <c r="G38" s="89">
        <v>62785</v>
      </c>
      <c r="H38" s="92">
        <f t="shared" si="0"/>
        <v>58227.666666666664</v>
      </c>
      <c r="I38" s="46">
        <v>1000</v>
      </c>
    </row>
    <row r="39" spans="1:8" ht="12.75">
      <c r="A39" s="6" t="s">
        <v>259</v>
      </c>
      <c r="B39" s="85" t="s">
        <v>464</v>
      </c>
      <c r="C39" s="7" t="s">
        <v>173</v>
      </c>
      <c r="D39" s="86" t="s">
        <v>346</v>
      </c>
      <c r="E39" s="87">
        <v>0.085</v>
      </c>
      <c r="F39" s="87">
        <v>0.062</v>
      </c>
      <c r="G39" s="87">
        <v>0.059</v>
      </c>
      <c r="H39" s="87">
        <f t="shared" si="0"/>
        <v>0.06866666666666667</v>
      </c>
    </row>
    <row r="40" spans="1:8" ht="12.75">
      <c r="A40" s="6"/>
      <c r="B40" s="85"/>
      <c r="C40" s="7"/>
      <c r="D40" s="88" t="s">
        <v>345</v>
      </c>
      <c r="E40" s="89">
        <v>89466.836</v>
      </c>
      <c r="F40" s="89">
        <v>106729.58</v>
      </c>
      <c r="G40" s="89">
        <v>117186.124</v>
      </c>
      <c r="H40" s="92">
        <f t="shared" si="0"/>
        <v>104460.84666666666</v>
      </c>
    </row>
    <row r="41" spans="1:8" ht="12.75">
      <c r="A41" s="6" t="s">
        <v>259</v>
      </c>
      <c r="B41" s="85" t="s">
        <v>465</v>
      </c>
      <c r="C41" s="7" t="s">
        <v>71</v>
      </c>
      <c r="D41" s="86" t="s">
        <v>346</v>
      </c>
      <c r="E41" s="87">
        <v>0</v>
      </c>
      <c r="F41" s="87">
        <v>0</v>
      </c>
      <c r="G41" s="87">
        <v>0</v>
      </c>
      <c r="H41" s="87">
        <f t="shared" si="0"/>
        <v>0</v>
      </c>
    </row>
    <row r="42" spans="1:8" ht="12.75">
      <c r="A42" s="6"/>
      <c r="B42" s="85"/>
      <c r="C42" s="7"/>
      <c r="D42" s="88" t="s">
        <v>345</v>
      </c>
      <c r="E42" s="89">
        <v>15.7</v>
      </c>
      <c r="F42" s="89">
        <v>11.1</v>
      </c>
      <c r="G42" s="89">
        <v>9.97</v>
      </c>
      <c r="H42" s="92">
        <f t="shared" si="0"/>
        <v>12.256666666666666</v>
      </c>
    </row>
    <row r="43" spans="1:8" ht="12.75">
      <c r="A43" s="6" t="s">
        <v>259</v>
      </c>
      <c r="B43" s="85" t="s">
        <v>466</v>
      </c>
      <c r="C43" s="7" t="s">
        <v>72</v>
      </c>
      <c r="D43" s="86" t="s">
        <v>346</v>
      </c>
      <c r="E43" s="87">
        <v>0.134</v>
      </c>
      <c r="F43" s="87">
        <v>0.11</v>
      </c>
      <c r="G43" s="87">
        <v>0.1</v>
      </c>
      <c r="H43" s="87">
        <f t="shared" si="0"/>
        <v>0.11466666666666665</v>
      </c>
    </row>
    <row r="44" spans="1:8" ht="12.75">
      <c r="A44" s="6"/>
      <c r="B44" s="85"/>
      <c r="C44" s="7"/>
      <c r="D44" s="88" t="s">
        <v>345</v>
      </c>
      <c r="E44" s="89">
        <v>46059</v>
      </c>
      <c r="F44" s="89">
        <v>51126</v>
      </c>
      <c r="G44" s="89">
        <v>56233</v>
      </c>
      <c r="H44" s="92">
        <f t="shared" si="0"/>
        <v>51139.333333333336</v>
      </c>
    </row>
    <row r="45" spans="1:8" ht="12.75">
      <c r="A45" s="6" t="s">
        <v>259</v>
      </c>
      <c r="B45" s="85" t="s">
        <v>7</v>
      </c>
      <c r="C45" s="7" t="s">
        <v>8</v>
      </c>
      <c r="D45" s="86" t="s">
        <v>346</v>
      </c>
      <c r="E45" s="87">
        <v>0.085</v>
      </c>
      <c r="F45" s="87">
        <v>0.09</v>
      </c>
      <c r="G45" s="87">
        <v>0.09</v>
      </c>
      <c r="H45" s="87">
        <f t="shared" si="0"/>
        <v>0.08833333333333333</v>
      </c>
    </row>
    <row r="46" spans="1:8" ht="12.75">
      <c r="A46" s="6"/>
      <c r="B46" s="85"/>
      <c r="C46" s="7"/>
      <c r="D46" s="88" t="s">
        <v>345</v>
      </c>
      <c r="E46" s="89">
        <v>55582</v>
      </c>
      <c r="F46" s="89">
        <v>68725</v>
      </c>
      <c r="G46" s="89">
        <v>58350</v>
      </c>
      <c r="H46" s="92">
        <f t="shared" si="0"/>
        <v>60885.666666666664</v>
      </c>
    </row>
    <row r="47" spans="1:8" ht="12.75">
      <c r="A47" s="6" t="s">
        <v>259</v>
      </c>
      <c r="B47" s="85" t="s">
        <v>467</v>
      </c>
      <c r="C47" s="7" t="s">
        <v>174</v>
      </c>
      <c r="D47" s="86" t="s">
        <v>346</v>
      </c>
      <c r="E47" s="87">
        <v>0.35</v>
      </c>
      <c r="F47" s="87">
        <v>0.062</v>
      </c>
      <c r="G47" s="87">
        <v>0.059</v>
      </c>
      <c r="H47" s="87">
        <f t="shared" si="0"/>
        <v>0.157</v>
      </c>
    </row>
    <row r="48" spans="1:8" ht="12.75">
      <c r="A48" s="6"/>
      <c r="B48" s="85"/>
      <c r="C48" s="7"/>
      <c r="D48" s="88" t="s">
        <v>345</v>
      </c>
      <c r="E48" s="89">
        <v>24202</v>
      </c>
      <c r="F48" s="89">
        <v>25702</v>
      </c>
      <c r="G48" s="89">
        <v>27219</v>
      </c>
      <c r="H48" s="92">
        <f t="shared" si="0"/>
        <v>25707.666666666668</v>
      </c>
    </row>
    <row r="49" spans="1:8" ht="12.75">
      <c r="A49" s="6" t="s">
        <v>259</v>
      </c>
      <c r="B49" s="85" t="s">
        <v>468</v>
      </c>
      <c r="C49" s="7" t="s">
        <v>73</v>
      </c>
      <c r="D49" s="86" t="s">
        <v>346</v>
      </c>
      <c r="E49" s="87">
        <v>0</v>
      </c>
      <c r="F49" s="87">
        <v>0</v>
      </c>
      <c r="G49" s="87">
        <v>0</v>
      </c>
      <c r="H49" s="87">
        <f t="shared" si="0"/>
        <v>0</v>
      </c>
    </row>
    <row r="50" spans="1:8" ht="12.75">
      <c r="A50" s="6"/>
      <c r="B50" s="85"/>
      <c r="C50" s="7"/>
      <c r="D50" s="88" t="s">
        <v>345</v>
      </c>
      <c r="E50" s="89">
        <v>19.5</v>
      </c>
      <c r="F50" s="89">
        <v>11.99</v>
      </c>
      <c r="G50" s="89">
        <v>12.7</v>
      </c>
      <c r="H50" s="92">
        <f t="shared" si="0"/>
        <v>14.729999999999999</v>
      </c>
    </row>
    <row r="51" spans="1:8" ht="12.75">
      <c r="A51" s="6" t="s">
        <v>259</v>
      </c>
      <c r="B51" s="85" t="s">
        <v>469</v>
      </c>
      <c r="C51" s="7" t="s">
        <v>74</v>
      </c>
      <c r="D51" s="86" t="s">
        <v>346</v>
      </c>
      <c r="E51" s="87">
        <v>0.015</v>
      </c>
      <c r="F51" s="87">
        <v>0.062</v>
      </c>
      <c r="G51" s="87">
        <v>0.059</v>
      </c>
      <c r="H51" s="87">
        <f t="shared" si="0"/>
        <v>0.04533333333333334</v>
      </c>
    </row>
    <row r="52" spans="1:8" ht="12.75">
      <c r="A52" s="6"/>
      <c r="B52" s="85"/>
      <c r="C52" s="7"/>
      <c r="D52" s="88" t="s">
        <v>345</v>
      </c>
      <c r="E52" s="89">
        <v>17120</v>
      </c>
      <c r="F52" s="89">
        <v>18182</v>
      </c>
      <c r="G52" s="89">
        <v>19254</v>
      </c>
      <c r="H52" s="92">
        <f t="shared" si="0"/>
        <v>18185.333333333332</v>
      </c>
    </row>
    <row r="53" spans="1:8" ht="12.75">
      <c r="A53" s="6" t="s">
        <v>260</v>
      </c>
      <c r="B53" s="85" t="s">
        <v>470</v>
      </c>
      <c r="C53" s="7" t="s">
        <v>226</v>
      </c>
      <c r="D53" s="86" t="s">
        <v>346</v>
      </c>
      <c r="E53" s="87">
        <v>0.1</v>
      </c>
      <c r="F53" s="87">
        <v>0.062</v>
      </c>
      <c r="G53" s="87">
        <v>0.059</v>
      </c>
      <c r="H53" s="87">
        <f t="shared" si="0"/>
        <v>0.07366666666666667</v>
      </c>
    </row>
    <row r="54" spans="1:8" ht="12.75">
      <c r="A54" s="6"/>
      <c r="B54" s="85"/>
      <c r="C54" s="7"/>
      <c r="D54" s="88" t="s">
        <v>345</v>
      </c>
      <c r="E54" s="89">
        <v>106198</v>
      </c>
      <c r="F54" s="89">
        <v>23253</v>
      </c>
      <c r="G54" s="89">
        <v>32465</v>
      </c>
      <c r="H54" s="92">
        <f t="shared" si="0"/>
        <v>53972</v>
      </c>
    </row>
    <row r="55" spans="1:8" ht="12.75">
      <c r="A55" s="6"/>
      <c r="B55" s="85"/>
      <c r="C55" s="7"/>
      <c r="D55" s="90"/>
      <c r="E55" s="90"/>
      <c r="F55" s="90"/>
      <c r="G55" s="90"/>
      <c r="H55" s="94">
        <f t="shared" si="0"/>
        <v>0</v>
      </c>
    </row>
    <row r="56" spans="1:10" s="1" customFormat="1" ht="12.75">
      <c r="A56" s="6"/>
      <c r="B56" s="22" t="s">
        <v>263</v>
      </c>
      <c r="C56" s="7"/>
      <c r="D56" s="8" t="s">
        <v>256</v>
      </c>
      <c r="E56" s="8">
        <f>E58+E60+E62+E64+E66+E68+E70+E72+E74</f>
        <v>45857.68359</v>
      </c>
      <c r="F56" s="8">
        <f>F58+F60+F62+F64+F66+F68+F70+F72+F74</f>
        <v>34061.94859</v>
      </c>
      <c r="G56" s="8">
        <f>G58+G60+G62+G64+G66+G68+G70+G72+G74</f>
        <v>35700.94859</v>
      </c>
      <c r="H56" s="77">
        <f t="shared" si="0"/>
        <v>38540.19359</v>
      </c>
      <c r="I56" s="41"/>
      <c r="J56" s="41"/>
    </row>
    <row r="57" spans="1:8" ht="12.75">
      <c r="A57" s="6" t="s">
        <v>259</v>
      </c>
      <c r="B57" s="85" t="s">
        <v>471</v>
      </c>
      <c r="C57" s="7" t="s">
        <v>75</v>
      </c>
      <c r="D57" s="86" t="s">
        <v>346</v>
      </c>
      <c r="E57" s="87">
        <v>0.0848</v>
      </c>
      <c r="F57" s="87">
        <v>0.0848</v>
      </c>
      <c r="G57" s="87">
        <v>0.0848</v>
      </c>
      <c r="H57" s="87">
        <f t="shared" si="0"/>
        <v>0.0848</v>
      </c>
    </row>
    <row r="58" spans="1:8" ht="12.75">
      <c r="A58" s="6"/>
      <c r="B58" s="85"/>
      <c r="C58" s="7"/>
      <c r="D58" s="88" t="s">
        <v>345</v>
      </c>
      <c r="E58" s="89">
        <v>2654.94859</v>
      </c>
      <c r="F58" s="89">
        <v>2654.94859</v>
      </c>
      <c r="G58" s="89">
        <v>2654.94859</v>
      </c>
      <c r="H58" s="92">
        <f t="shared" si="0"/>
        <v>2654.94859</v>
      </c>
    </row>
    <row r="59" spans="1:8" ht="12.75">
      <c r="A59" s="6" t="s">
        <v>259</v>
      </c>
      <c r="B59" s="85" t="s">
        <v>472</v>
      </c>
      <c r="C59" s="7" t="s">
        <v>76</v>
      </c>
      <c r="D59" s="86" t="s">
        <v>346</v>
      </c>
      <c r="E59" s="87">
        <v>0.15</v>
      </c>
      <c r="F59" s="87">
        <v>-0.1</v>
      </c>
      <c r="G59" s="87">
        <v>0.06</v>
      </c>
      <c r="H59" s="87">
        <f t="shared" si="0"/>
        <v>0.03666666666666666</v>
      </c>
    </row>
    <row r="60" spans="1:8" ht="12.75">
      <c r="A60" s="6"/>
      <c r="B60" s="85"/>
      <c r="C60" s="7"/>
      <c r="D60" s="88" t="s">
        <v>345</v>
      </c>
      <c r="E60" s="89">
        <v>17454</v>
      </c>
      <c r="F60" s="89">
        <v>15611</v>
      </c>
      <c r="G60" s="89">
        <v>16547</v>
      </c>
      <c r="H60" s="92">
        <f t="shared" si="0"/>
        <v>16537.333333333332</v>
      </c>
    </row>
    <row r="61" spans="1:8" ht="12.75">
      <c r="A61" s="6" t="s">
        <v>259</v>
      </c>
      <c r="B61" s="85" t="s">
        <v>473</v>
      </c>
      <c r="C61" s="7" t="s">
        <v>77</v>
      </c>
      <c r="D61" s="86" t="s">
        <v>346</v>
      </c>
      <c r="E61" s="87">
        <v>0.0848</v>
      </c>
      <c r="F61" s="87">
        <v>0.09</v>
      </c>
      <c r="G61" s="87">
        <v>0.08</v>
      </c>
      <c r="H61" s="87">
        <f t="shared" si="0"/>
        <v>0.08493333333333335</v>
      </c>
    </row>
    <row r="62" spans="1:8" ht="12.75">
      <c r="A62" s="6"/>
      <c r="B62" s="85"/>
      <c r="C62" s="7"/>
      <c r="D62" s="88" t="s">
        <v>345</v>
      </c>
      <c r="E62" s="89">
        <v>2445</v>
      </c>
      <c r="F62" s="89">
        <v>1417</v>
      </c>
      <c r="G62" s="89">
        <v>1373</v>
      </c>
      <c r="H62" s="92">
        <f t="shared" si="0"/>
        <v>1745</v>
      </c>
    </row>
    <row r="63" spans="1:8" ht="12.75">
      <c r="A63" s="6" t="s">
        <v>259</v>
      </c>
      <c r="B63" s="85" t="s">
        <v>474</v>
      </c>
      <c r="C63" s="7" t="s">
        <v>39</v>
      </c>
      <c r="D63" s="86" t="s">
        <v>346</v>
      </c>
      <c r="E63" s="87">
        <v>0.08</v>
      </c>
      <c r="F63" s="87">
        <v>0.08</v>
      </c>
      <c r="G63" s="87">
        <v>0.08</v>
      </c>
      <c r="H63" s="87">
        <f t="shared" si="0"/>
        <v>0.08</v>
      </c>
    </row>
    <row r="64" spans="1:8" ht="12.75">
      <c r="A64" s="6"/>
      <c r="B64" s="85"/>
      <c r="C64" s="7"/>
      <c r="D64" s="88" t="s">
        <v>345</v>
      </c>
      <c r="E64" s="89">
        <v>0</v>
      </c>
      <c r="F64" s="89">
        <v>0</v>
      </c>
      <c r="G64" s="89">
        <v>0</v>
      </c>
      <c r="H64" s="92">
        <f t="shared" si="0"/>
        <v>0</v>
      </c>
    </row>
    <row r="65" spans="1:8" ht="12.75">
      <c r="A65" s="6" t="s">
        <v>259</v>
      </c>
      <c r="B65" s="85" t="s">
        <v>475</v>
      </c>
      <c r="C65" s="7" t="s">
        <v>175</v>
      </c>
      <c r="D65" s="86" t="s">
        <v>346</v>
      </c>
      <c r="E65" s="87">
        <v>0.0848</v>
      </c>
      <c r="F65" s="87">
        <v>0</v>
      </c>
      <c r="G65" s="87">
        <v>0</v>
      </c>
      <c r="H65" s="87">
        <f t="shared" si="0"/>
        <v>0.028266666666666666</v>
      </c>
    </row>
    <row r="66" spans="1:8" ht="12.75">
      <c r="A66" s="6"/>
      <c r="B66" s="85"/>
      <c r="C66" s="7"/>
      <c r="D66" s="88" t="s">
        <v>345</v>
      </c>
      <c r="E66" s="89">
        <v>2738.735</v>
      </c>
      <c r="F66" s="89">
        <v>0</v>
      </c>
      <c r="G66" s="89">
        <v>0</v>
      </c>
      <c r="H66" s="92">
        <f t="shared" si="0"/>
        <v>912.9116666666667</v>
      </c>
    </row>
    <row r="67" spans="1:8" ht="12.75">
      <c r="A67" s="6" t="s">
        <v>259</v>
      </c>
      <c r="B67" s="85" t="s">
        <v>476</v>
      </c>
      <c r="C67" s="7" t="s">
        <v>176</v>
      </c>
      <c r="D67" s="86" t="s">
        <v>346</v>
      </c>
      <c r="E67" s="87">
        <v>0.0849</v>
      </c>
      <c r="F67" s="87">
        <v>0.062</v>
      </c>
      <c r="G67" s="87">
        <v>0.059</v>
      </c>
      <c r="H67" s="87">
        <f t="shared" si="0"/>
        <v>0.06863333333333334</v>
      </c>
    </row>
    <row r="68" spans="1:8" ht="12.75">
      <c r="A68" s="6"/>
      <c r="B68" s="85"/>
      <c r="C68" s="7"/>
      <c r="D68" s="88" t="s">
        <v>345</v>
      </c>
      <c r="E68" s="89">
        <v>7910</v>
      </c>
      <c r="F68" s="89">
        <v>2250</v>
      </c>
      <c r="G68" s="89">
        <v>2274</v>
      </c>
      <c r="H68" s="92">
        <f t="shared" si="0"/>
        <v>4144.666666666667</v>
      </c>
    </row>
    <row r="69" spans="1:8" ht="12.75">
      <c r="A69" s="6" t="s">
        <v>259</v>
      </c>
      <c r="B69" s="85" t="s">
        <v>477</v>
      </c>
      <c r="C69" s="7" t="s">
        <v>177</v>
      </c>
      <c r="D69" s="86" t="s">
        <v>346</v>
      </c>
      <c r="E69" s="87">
        <v>0.13</v>
      </c>
      <c r="F69" s="87">
        <v>0.062</v>
      </c>
      <c r="G69" s="87">
        <v>0.057</v>
      </c>
      <c r="H69" s="87">
        <f t="shared" si="0"/>
        <v>0.083</v>
      </c>
    </row>
    <row r="70" spans="1:8" ht="12.75">
      <c r="A70" s="6"/>
      <c r="B70" s="85"/>
      <c r="C70" s="7"/>
      <c r="D70" s="88" t="s">
        <v>345</v>
      </c>
      <c r="E70" s="89">
        <v>2875</v>
      </c>
      <c r="F70" s="89">
        <v>1729</v>
      </c>
      <c r="G70" s="89">
        <v>1745</v>
      </c>
      <c r="H70" s="92">
        <f t="shared" si="0"/>
        <v>2116.3333333333335</v>
      </c>
    </row>
    <row r="71" spans="1:8" ht="12.75">
      <c r="A71" s="6" t="s">
        <v>259</v>
      </c>
      <c r="B71" s="85" t="s">
        <v>478</v>
      </c>
      <c r="C71" s="7" t="s">
        <v>78</v>
      </c>
      <c r="D71" s="86" t="s">
        <v>346</v>
      </c>
      <c r="E71" s="87">
        <v>0.077</v>
      </c>
      <c r="F71" s="87">
        <v>0.062</v>
      </c>
      <c r="G71" s="87">
        <v>0.059</v>
      </c>
      <c r="H71" s="87">
        <f t="shared" si="0"/>
        <v>0.066</v>
      </c>
    </row>
    <row r="72" spans="1:8" ht="12.75">
      <c r="A72" s="6"/>
      <c r="B72" s="85"/>
      <c r="C72" s="7"/>
      <c r="D72" s="88" t="s">
        <v>345</v>
      </c>
      <c r="E72" s="89">
        <v>1148</v>
      </c>
      <c r="F72" s="89">
        <v>1121</v>
      </c>
      <c r="G72" s="89">
        <v>1132</v>
      </c>
      <c r="H72" s="92">
        <f t="shared" si="0"/>
        <v>1133.6666666666667</v>
      </c>
    </row>
    <row r="73" spans="1:8" ht="12.75">
      <c r="A73" s="6" t="s">
        <v>260</v>
      </c>
      <c r="B73" s="85" t="s">
        <v>479</v>
      </c>
      <c r="C73" s="7" t="s">
        <v>227</v>
      </c>
      <c r="D73" s="86" t="s">
        <v>346</v>
      </c>
      <c r="E73" s="87">
        <v>0.084</v>
      </c>
      <c r="F73" s="87">
        <v>0.075</v>
      </c>
      <c r="G73" s="87">
        <v>0.075</v>
      </c>
      <c r="H73" s="87">
        <f t="shared" si="0"/>
        <v>0.078</v>
      </c>
    </row>
    <row r="74" spans="1:8" ht="12.75">
      <c r="A74" s="6"/>
      <c r="B74" s="85"/>
      <c r="C74" s="7"/>
      <c r="D74" s="88" t="s">
        <v>345</v>
      </c>
      <c r="E74" s="89">
        <v>8632</v>
      </c>
      <c r="F74" s="89">
        <v>9279</v>
      </c>
      <c r="G74" s="89">
        <v>9975</v>
      </c>
      <c r="H74" s="92">
        <f t="shared" si="0"/>
        <v>9295.333333333334</v>
      </c>
    </row>
    <row r="75" spans="1:8" ht="12.75">
      <c r="A75" s="6"/>
      <c r="B75" s="93"/>
      <c r="C75" s="7"/>
      <c r="D75" s="90"/>
      <c r="E75" s="90"/>
      <c r="F75" s="90"/>
      <c r="G75" s="90"/>
      <c r="H75" s="94">
        <f t="shared" si="0"/>
        <v>0</v>
      </c>
    </row>
    <row r="76" spans="1:10" s="1" customFormat="1" ht="12.75">
      <c r="A76" s="6"/>
      <c r="B76" s="22" t="s">
        <v>425</v>
      </c>
      <c r="C76" s="7"/>
      <c r="D76" s="8" t="s">
        <v>256</v>
      </c>
      <c r="E76" s="8">
        <f>E78+E80+E82+E84+E86</f>
        <v>21549</v>
      </c>
      <c r="F76" s="8">
        <f>F78+F80+F82+F84+F86</f>
        <v>35071</v>
      </c>
      <c r="G76" s="8">
        <f>G78+G80+G82+G84+G86</f>
        <v>39761.96</v>
      </c>
      <c r="H76" s="77">
        <f aca="true" t="shared" si="1" ref="H76:H86">IF(ISERROR(AVERAGE(E76:G76)),0,AVERAGE(E76:G76))</f>
        <v>32127.319999999996</v>
      </c>
      <c r="I76" s="41"/>
      <c r="J76" s="41"/>
    </row>
    <row r="77" spans="1:8" ht="12.75">
      <c r="A77" s="6" t="s">
        <v>259</v>
      </c>
      <c r="B77" s="85" t="s">
        <v>480</v>
      </c>
      <c r="C77" s="7" t="s">
        <v>178</v>
      </c>
      <c r="D77" s="86" t="s">
        <v>346</v>
      </c>
      <c r="E77" s="87">
        <v>0.083</v>
      </c>
      <c r="F77" s="87">
        <v>0.08</v>
      </c>
      <c r="G77" s="87">
        <v>0.08</v>
      </c>
      <c r="H77" s="87">
        <f t="shared" si="1"/>
        <v>0.081</v>
      </c>
    </row>
    <row r="78" spans="1:8" ht="12.75">
      <c r="A78" s="6"/>
      <c r="B78" s="85"/>
      <c r="C78" s="7"/>
      <c r="D78" s="88" t="s">
        <v>345</v>
      </c>
      <c r="E78" s="89">
        <v>3219</v>
      </c>
      <c r="F78" s="89">
        <v>3526</v>
      </c>
      <c r="G78" s="89">
        <v>3808.96</v>
      </c>
      <c r="H78" s="92">
        <f t="shared" si="1"/>
        <v>3517.986666666666</v>
      </c>
    </row>
    <row r="79" spans="1:8" ht="12.75">
      <c r="A79" s="6" t="s">
        <v>259</v>
      </c>
      <c r="B79" s="85" t="s">
        <v>481</v>
      </c>
      <c r="C79" s="7" t="s">
        <v>179</v>
      </c>
      <c r="D79" s="86" t="s">
        <v>346</v>
      </c>
      <c r="E79" s="87">
        <v>0.086</v>
      </c>
      <c r="F79" s="87">
        <v>0.06</v>
      </c>
      <c r="G79" s="87">
        <v>0.09</v>
      </c>
      <c r="H79" s="87">
        <f t="shared" si="1"/>
        <v>0.07866666666666666</v>
      </c>
    </row>
    <row r="80" spans="1:8" ht="12.75">
      <c r="A80" s="6"/>
      <c r="B80" s="85"/>
      <c r="C80" s="7"/>
      <c r="D80" s="88" t="s">
        <v>345</v>
      </c>
      <c r="E80" s="89">
        <v>3282</v>
      </c>
      <c r="F80" s="89">
        <v>2655</v>
      </c>
      <c r="G80" s="89">
        <v>4217</v>
      </c>
      <c r="H80" s="92">
        <f t="shared" si="1"/>
        <v>3384.6666666666665</v>
      </c>
    </row>
    <row r="81" spans="1:8" ht="12.75">
      <c r="A81" s="6" t="s">
        <v>259</v>
      </c>
      <c r="B81" s="85" t="s">
        <v>482</v>
      </c>
      <c r="C81" s="7" t="s">
        <v>79</v>
      </c>
      <c r="D81" s="86" t="s">
        <v>346</v>
      </c>
      <c r="E81" s="87">
        <v>0.1</v>
      </c>
      <c r="F81" s="87">
        <v>0.087</v>
      </c>
      <c r="G81" s="87">
        <v>0.096</v>
      </c>
      <c r="H81" s="87">
        <f t="shared" si="1"/>
        <v>0.09433333333333334</v>
      </c>
    </row>
    <row r="82" spans="1:8" ht="12.75">
      <c r="A82" s="6"/>
      <c r="B82" s="85"/>
      <c r="C82" s="7"/>
      <c r="D82" s="88" t="s">
        <v>345</v>
      </c>
      <c r="E82" s="89">
        <v>2940</v>
      </c>
      <c r="F82" s="89">
        <v>3220</v>
      </c>
      <c r="G82" s="89">
        <v>3900</v>
      </c>
      <c r="H82" s="92">
        <f t="shared" si="1"/>
        <v>3353.3333333333335</v>
      </c>
    </row>
    <row r="83" spans="1:8" ht="12.75">
      <c r="A83" s="6" t="s">
        <v>259</v>
      </c>
      <c r="B83" s="85" t="s">
        <v>483</v>
      </c>
      <c r="C83" s="7" t="s">
        <v>80</v>
      </c>
      <c r="D83" s="86" t="s">
        <v>346</v>
      </c>
      <c r="E83" s="87">
        <v>0.11</v>
      </c>
      <c r="F83" s="87">
        <v>0.1</v>
      </c>
      <c r="G83" s="87">
        <v>0.1</v>
      </c>
      <c r="H83" s="87">
        <f t="shared" si="1"/>
        <v>0.10333333333333335</v>
      </c>
    </row>
    <row r="84" spans="1:8" ht="12.75">
      <c r="A84" s="6"/>
      <c r="B84" s="85"/>
      <c r="C84" s="7"/>
      <c r="D84" s="88" t="s">
        <v>345</v>
      </c>
      <c r="E84" s="89">
        <v>1678</v>
      </c>
      <c r="F84" s="89">
        <v>18450</v>
      </c>
      <c r="G84" s="89">
        <v>20109</v>
      </c>
      <c r="H84" s="92">
        <f t="shared" si="1"/>
        <v>13412.333333333334</v>
      </c>
    </row>
    <row r="85" spans="1:8" ht="12.75">
      <c r="A85" s="6" t="s">
        <v>260</v>
      </c>
      <c r="B85" s="85" t="s">
        <v>484</v>
      </c>
      <c r="C85" s="7" t="s">
        <v>228</v>
      </c>
      <c r="D85" s="86" t="s">
        <v>346</v>
      </c>
      <c r="E85" s="87">
        <v>0.103</v>
      </c>
      <c r="F85" s="87">
        <v>0.08</v>
      </c>
      <c r="G85" s="87">
        <v>0.08</v>
      </c>
      <c r="H85" s="87">
        <f t="shared" si="1"/>
        <v>0.08766666666666667</v>
      </c>
    </row>
    <row r="86" spans="1:8" ht="12.75">
      <c r="A86" s="6"/>
      <c r="B86" s="85"/>
      <c r="C86" s="7"/>
      <c r="D86" s="88" t="s">
        <v>345</v>
      </c>
      <c r="E86" s="89">
        <v>10430</v>
      </c>
      <c r="F86" s="89">
        <v>7220</v>
      </c>
      <c r="G86" s="89">
        <v>7727</v>
      </c>
      <c r="H86" s="92">
        <f t="shared" si="1"/>
        <v>8459</v>
      </c>
    </row>
    <row r="87" spans="1:8" ht="12.75">
      <c r="A87" s="6"/>
      <c r="B87" s="93"/>
      <c r="C87" s="7"/>
      <c r="D87" s="95"/>
      <c r="E87" s="95"/>
      <c r="F87" s="95"/>
      <c r="G87" s="95"/>
      <c r="H87" s="90"/>
    </row>
    <row r="88" spans="1:8" ht="12.75">
      <c r="A88" s="6"/>
      <c r="B88" s="93"/>
      <c r="C88" s="7"/>
      <c r="D88" s="90"/>
      <c r="E88" s="90"/>
      <c r="F88" s="90"/>
      <c r="G88" s="90"/>
      <c r="H88" s="90"/>
    </row>
    <row r="89" spans="1:10" s="1" customFormat="1" ht="12.75">
      <c r="A89" s="6"/>
      <c r="B89" s="22" t="s">
        <v>265</v>
      </c>
      <c r="C89" s="7"/>
      <c r="D89" s="8" t="s">
        <v>256</v>
      </c>
      <c r="E89" s="8">
        <f>E91+E93+E95+E97+E99+E101+E103+E105</f>
        <v>146226.99599999998</v>
      </c>
      <c r="F89" s="8">
        <f>F91+F93+F95+F97+F99+F101+F103+F105</f>
        <v>178014.761</v>
      </c>
      <c r="G89" s="8">
        <f>G91+G93+G95+G97+G99+G101+G103+G105</f>
        <v>184912.69199999998</v>
      </c>
      <c r="H89" s="77">
        <f aca="true" t="shared" si="2" ref="H89:H105">IF(ISERROR(AVERAGE(E89:G89)),0,AVERAGE(E89:G89))</f>
        <v>169718.14966666666</v>
      </c>
      <c r="I89" s="41"/>
      <c r="J89" s="41"/>
    </row>
    <row r="90" spans="1:8" ht="12.75">
      <c r="A90" s="6" t="s">
        <v>259</v>
      </c>
      <c r="B90" s="85" t="s">
        <v>485</v>
      </c>
      <c r="C90" s="7" t="s">
        <v>180</v>
      </c>
      <c r="D90" s="86" t="s">
        <v>346</v>
      </c>
      <c r="E90" s="87">
        <v>0.13</v>
      </c>
      <c r="F90" s="87">
        <v>0.13</v>
      </c>
      <c r="G90" s="87">
        <v>0.13</v>
      </c>
      <c r="H90" s="87">
        <f t="shared" si="2"/>
        <v>0.13</v>
      </c>
    </row>
    <row r="91" spans="1:8" ht="12.75">
      <c r="A91" s="6"/>
      <c r="B91" s="85"/>
      <c r="C91" s="7"/>
      <c r="D91" s="88" t="s">
        <v>345</v>
      </c>
      <c r="E91" s="89">
        <v>4909.655</v>
      </c>
      <c r="F91" s="89">
        <v>56048.249</v>
      </c>
      <c r="G91" s="89">
        <v>62950.169</v>
      </c>
      <c r="H91" s="92">
        <f t="shared" si="2"/>
        <v>41302.691</v>
      </c>
    </row>
    <row r="92" spans="1:8" ht="12.75">
      <c r="A92" s="6" t="s">
        <v>259</v>
      </c>
      <c r="B92" s="85" t="s">
        <v>486</v>
      </c>
      <c r="C92" s="7" t="s">
        <v>181</v>
      </c>
      <c r="D92" s="86" t="s">
        <v>346</v>
      </c>
      <c r="E92" s="87">
        <v>0.2</v>
      </c>
      <c r="F92" s="87">
        <v>0.06</v>
      </c>
      <c r="G92" s="87">
        <v>0.06</v>
      </c>
      <c r="H92" s="87">
        <f t="shared" si="2"/>
        <v>0.10666666666666667</v>
      </c>
    </row>
    <row r="93" spans="1:8" ht="12.75">
      <c r="A93" s="6"/>
      <c r="B93" s="85"/>
      <c r="C93" s="7"/>
      <c r="D93" s="88" t="s">
        <v>345</v>
      </c>
      <c r="E93" s="89">
        <v>25411</v>
      </c>
      <c r="F93" s="89">
        <v>26944</v>
      </c>
      <c r="G93" s="89">
        <v>28500</v>
      </c>
      <c r="H93" s="92">
        <f t="shared" si="2"/>
        <v>26951.666666666668</v>
      </c>
    </row>
    <row r="94" spans="1:8" ht="12.75">
      <c r="A94" s="6" t="s">
        <v>259</v>
      </c>
      <c r="B94" s="85" t="s">
        <v>487</v>
      </c>
      <c r="C94" s="7" t="s">
        <v>182</v>
      </c>
      <c r="D94" s="86" t="s">
        <v>346</v>
      </c>
      <c r="E94" s="87">
        <v>0.0824</v>
      </c>
      <c r="F94" s="87">
        <v>0.0702</v>
      </c>
      <c r="G94" s="87">
        <v>0.0673</v>
      </c>
      <c r="H94" s="87">
        <f t="shared" si="2"/>
        <v>0.0733</v>
      </c>
    </row>
    <row r="95" spans="1:8" ht="12.75">
      <c r="A95" s="6"/>
      <c r="B95" s="85"/>
      <c r="C95" s="7"/>
      <c r="D95" s="88" t="s">
        <v>345</v>
      </c>
      <c r="E95" s="89">
        <v>4867</v>
      </c>
      <c r="F95" s="89">
        <v>4488</v>
      </c>
      <c r="G95" s="89">
        <v>4604</v>
      </c>
      <c r="H95" s="92">
        <f t="shared" si="2"/>
        <v>4653</v>
      </c>
    </row>
    <row r="96" spans="1:8" ht="12.75">
      <c r="A96" s="6" t="s">
        <v>259</v>
      </c>
      <c r="B96" s="85" t="s">
        <v>488</v>
      </c>
      <c r="C96" s="7" t="s">
        <v>183</v>
      </c>
      <c r="D96" s="86" t="s">
        <v>346</v>
      </c>
      <c r="E96" s="87">
        <v>0.0549</v>
      </c>
      <c r="F96" s="87">
        <v>0.1</v>
      </c>
      <c r="G96" s="87">
        <v>0.1</v>
      </c>
      <c r="H96" s="87">
        <f t="shared" si="2"/>
        <v>0.08496666666666668</v>
      </c>
    </row>
    <row r="97" spans="1:8" ht="12.75">
      <c r="A97" s="6"/>
      <c r="B97" s="85"/>
      <c r="C97" s="7"/>
      <c r="D97" s="88" t="s">
        <v>345</v>
      </c>
      <c r="E97" s="89">
        <v>1062</v>
      </c>
      <c r="F97" s="89">
        <v>2041</v>
      </c>
      <c r="G97" s="89">
        <v>2245</v>
      </c>
      <c r="H97" s="92">
        <f t="shared" si="2"/>
        <v>1782.6666666666667</v>
      </c>
    </row>
    <row r="98" spans="1:8" ht="12.75">
      <c r="A98" s="6" t="s">
        <v>259</v>
      </c>
      <c r="B98" s="85" t="s">
        <v>489</v>
      </c>
      <c r="C98" s="7" t="s">
        <v>184</v>
      </c>
      <c r="D98" s="86" t="s">
        <v>346</v>
      </c>
      <c r="E98" s="87">
        <v>0.249</v>
      </c>
      <c r="F98" s="87">
        <v>0.053</v>
      </c>
      <c r="G98" s="87">
        <v>0.06</v>
      </c>
      <c r="H98" s="87">
        <f t="shared" si="2"/>
        <v>0.12066666666666666</v>
      </c>
    </row>
    <row r="99" spans="1:8" ht="12.75">
      <c r="A99" s="6"/>
      <c r="B99" s="85"/>
      <c r="C99" s="7"/>
      <c r="D99" s="88" t="s">
        <v>345</v>
      </c>
      <c r="E99" s="89">
        <v>9621</v>
      </c>
      <c r="F99" s="89">
        <v>2558</v>
      </c>
      <c r="G99" s="89">
        <v>3049</v>
      </c>
      <c r="H99" s="92">
        <f t="shared" si="2"/>
        <v>5076</v>
      </c>
    </row>
    <row r="100" spans="1:8" ht="12.75">
      <c r="A100" s="6" t="s">
        <v>259</v>
      </c>
      <c r="B100" s="85" t="s">
        <v>490</v>
      </c>
      <c r="C100" s="7" t="s">
        <v>185</v>
      </c>
      <c r="D100" s="86" t="s">
        <v>346</v>
      </c>
      <c r="E100" s="87">
        <v>0.26</v>
      </c>
      <c r="F100" s="87">
        <v>0.23</v>
      </c>
      <c r="G100" s="87">
        <v>0.23</v>
      </c>
      <c r="H100" s="87">
        <f t="shared" si="2"/>
        <v>0.24</v>
      </c>
    </row>
    <row r="101" spans="1:8" ht="12.75">
      <c r="A101" s="6"/>
      <c r="B101" s="85"/>
      <c r="C101" s="7"/>
      <c r="D101" s="88" t="s">
        <v>345</v>
      </c>
      <c r="E101" s="89">
        <v>39530.341</v>
      </c>
      <c r="F101" s="89">
        <v>42706.512</v>
      </c>
      <c r="G101" s="89">
        <v>46811.523</v>
      </c>
      <c r="H101" s="92">
        <f t="shared" si="2"/>
        <v>43016.12533333334</v>
      </c>
    </row>
    <row r="102" spans="1:8" ht="12.75">
      <c r="A102" s="6" t="s">
        <v>259</v>
      </c>
      <c r="B102" s="85" t="s">
        <v>491</v>
      </c>
      <c r="C102" s="7" t="s">
        <v>40</v>
      </c>
      <c r="D102" s="86" t="s">
        <v>346</v>
      </c>
      <c r="E102" s="87">
        <v>0.077</v>
      </c>
      <c r="F102" s="87">
        <v>0.072</v>
      </c>
      <c r="G102" s="87">
        <v>0.077</v>
      </c>
      <c r="H102" s="87">
        <f t="shared" si="2"/>
        <v>0.07533333333333332</v>
      </c>
    </row>
    <row r="103" spans="1:8" ht="12.75">
      <c r="A103" s="6"/>
      <c r="B103" s="85"/>
      <c r="C103" s="7"/>
      <c r="D103" s="88" t="s">
        <v>345</v>
      </c>
      <c r="E103" s="89">
        <v>20121</v>
      </c>
      <c r="F103" s="89">
        <v>15009</v>
      </c>
      <c r="G103" s="89">
        <v>17207</v>
      </c>
      <c r="H103" s="92">
        <f t="shared" si="2"/>
        <v>17445.666666666668</v>
      </c>
    </row>
    <row r="104" spans="1:8" ht="12.75">
      <c r="A104" s="6" t="s">
        <v>260</v>
      </c>
      <c r="B104" s="85" t="s">
        <v>492</v>
      </c>
      <c r="C104" s="7" t="s">
        <v>229</v>
      </c>
      <c r="D104" s="86" t="s">
        <v>346</v>
      </c>
      <c r="E104" s="87">
        <v>0.224</v>
      </c>
      <c r="F104" s="87">
        <v>0.127</v>
      </c>
      <c r="G104" s="87">
        <v>0.078</v>
      </c>
      <c r="H104" s="87">
        <f t="shared" si="2"/>
        <v>0.143</v>
      </c>
    </row>
    <row r="105" spans="1:8" ht="12.75">
      <c r="A105" s="6"/>
      <c r="B105" s="85"/>
      <c r="C105" s="7"/>
      <c r="D105" s="88" t="s">
        <v>345</v>
      </c>
      <c r="E105" s="89">
        <v>40705</v>
      </c>
      <c r="F105" s="89">
        <v>28220</v>
      </c>
      <c r="G105" s="89">
        <v>19546</v>
      </c>
      <c r="H105" s="92">
        <f t="shared" si="2"/>
        <v>29490.333333333332</v>
      </c>
    </row>
    <row r="106" spans="1:8" ht="12.75">
      <c r="A106" s="6"/>
      <c r="B106" s="85"/>
      <c r="C106" s="7"/>
      <c r="D106" s="90"/>
      <c r="E106" s="90"/>
      <c r="F106" s="90"/>
      <c r="G106" s="90"/>
      <c r="H106" s="90"/>
    </row>
    <row r="107" spans="1:10" s="1" customFormat="1" ht="12.75">
      <c r="A107" s="6"/>
      <c r="B107" s="22" t="s">
        <v>314</v>
      </c>
      <c r="C107" s="7"/>
      <c r="D107" s="8" t="s">
        <v>256</v>
      </c>
      <c r="E107" s="8">
        <f>E109+E111+E113</f>
        <v>70108.24100000001</v>
      </c>
      <c r="F107" s="8">
        <f>F109+F111+F113</f>
        <v>56072.322</v>
      </c>
      <c r="G107" s="8">
        <f>G109+G111+G113</f>
        <v>58768.998999999996</v>
      </c>
      <c r="H107" s="77">
        <f aca="true" t="shared" si="3" ref="H107:H113">IF(ISERROR(AVERAGE(E107:G107)),0,AVERAGE(E107:G107))</f>
        <v>61649.854</v>
      </c>
      <c r="I107" s="41"/>
      <c r="J107" s="41"/>
    </row>
    <row r="108" spans="1:8" ht="12.75">
      <c r="A108" s="6" t="s">
        <v>259</v>
      </c>
      <c r="B108" s="85" t="s">
        <v>493</v>
      </c>
      <c r="C108" s="7" t="s">
        <v>344</v>
      </c>
      <c r="D108" s="86" t="s">
        <v>346</v>
      </c>
      <c r="E108" s="96"/>
      <c r="F108" s="96"/>
      <c r="G108" s="96"/>
      <c r="H108" s="87">
        <f t="shared" si="3"/>
        <v>0</v>
      </c>
    </row>
    <row r="109" spans="1:8" ht="12.75">
      <c r="A109" s="6"/>
      <c r="B109" s="85"/>
      <c r="C109" s="7"/>
      <c r="D109" s="88" t="s">
        <v>345</v>
      </c>
      <c r="E109" s="97"/>
      <c r="F109" s="97"/>
      <c r="G109" s="97"/>
      <c r="H109" s="92">
        <f t="shared" si="3"/>
        <v>0</v>
      </c>
    </row>
    <row r="110" spans="1:8" ht="12.75">
      <c r="A110" s="6" t="s">
        <v>259</v>
      </c>
      <c r="B110" s="85" t="s">
        <v>494</v>
      </c>
      <c r="C110" s="7" t="s">
        <v>333</v>
      </c>
      <c r="D110" s="86" t="s">
        <v>346</v>
      </c>
      <c r="E110" s="87">
        <v>0.09</v>
      </c>
      <c r="F110" s="87">
        <v>0.09</v>
      </c>
      <c r="G110" s="87">
        <v>0.09</v>
      </c>
      <c r="H110" s="87">
        <f t="shared" si="3"/>
        <v>0.09000000000000001</v>
      </c>
    </row>
    <row r="111" spans="1:8" ht="12.75">
      <c r="A111" s="6"/>
      <c r="B111" s="85"/>
      <c r="C111" s="7"/>
      <c r="D111" s="88" t="s">
        <v>345</v>
      </c>
      <c r="E111" s="89">
        <v>47744</v>
      </c>
      <c r="F111" s="89">
        <v>50382</v>
      </c>
      <c r="G111" s="89">
        <v>52593</v>
      </c>
      <c r="H111" s="92">
        <f t="shared" si="3"/>
        <v>50239.666666666664</v>
      </c>
    </row>
    <row r="112" spans="1:8" ht="12.75">
      <c r="A112" s="6" t="s">
        <v>260</v>
      </c>
      <c r="B112" s="85" t="s">
        <v>495</v>
      </c>
      <c r="C112" s="7" t="s">
        <v>245</v>
      </c>
      <c r="D112" s="86" t="s">
        <v>346</v>
      </c>
      <c r="E112" s="87">
        <v>0.5017</v>
      </c>
      <c r="F112" s="87">
        <v>0.085</v>
      </c>
      <c r="G112" s="87">
        <v>0.085</v>
      </c>
      <c r="H112" s="87">
        <f t="shared" si="3"/>
        <v>0.2239</v>
      </c>
    </row>
    <row r="113" spans="1:8" ht="12.75">
      <c r="A113" s="6"/>
      <c r="B113" s="85"/>
      <c r="C113" s="7"/>
      <c r="D113" s="88" t="s">
        <v>345</v>
      </c>
      <c r="E113" s="89">
        <v>22364.241</v>
      </c>
      <c r="F113" s="89">
        <v>5690.322</v>
      </c>
      <c r="G113" s="89">
        <v>6175.999</v>
      </c>
      <c r="H113" s="92">
        <f t="shared" si="3"/>
        <v>11410.187333333335</v>
      </c>
    </row>
    <row r="114" spans="1:8" ht="12.75">
      <c r="A114" s="6"/>
      <c r="B114" s="85"/>
      <c r="C114" s="7"/>
      <c r="D114" s="90"/>
      <c r="E114" s="90"/>
      <c r="F114" s="90"/>
      <c r="G114" s="90"/>
      <c r="H114" s="90"/>
    </row>
    <row r="115" spans="1:10" s="1" customFormat="1" ht="12.75">
      <c r="A115" s="6"/>
      <c r="B115" s="21" t="s">
        <v>266</v>
      </c>
      <c r="C115" s="7"/>
      <c r="D115" s="8" t="s">
        <v>256</v>
      </c>
      <c r="E115" s="8">
        <f>E12+E14+E36+E56+E76+E89+E107</f>
        <v>2172401.34982</v>
      </c>
      <c r="F115" s="8">
        <f>F12+F14+F36+F56+F76+F89+F107</f>
        <v>2275557.83875</v>
      </c>
      <c r="G115" s="8">
        <f>G12+G14+G36+G56+G76+G89+G107</f>
        <v>2469092.8318399996</v>
      </c>
      <c r="H115" s="77">
        <f>IF(ISERROR(AVERAGE(E115:G115)),0,AVERAGE(E115:G115))</f>
        <v>2305684.0068033333</v>
      </c>
      <c r="I115" s="41"/>
      <c r="J115" s="41"/>
    </row>
    <row r="116" spans="1:8" ht="13.5" customHeight="1">
      <c r="A116" s="98"/>
      <c r="B116" s="99"/>
      <c r="C116" s="100"/>
      <c r="D116" s="89"/>
      <c r="E116" s="89"/>
      <c r="F116" s="89"/>
      <c r="G116" s="89"/>
      <c r="H116" s="101"/>
    </row>
    <row r="117" spans="1:8" ht="12.75">
      <c r="A117" s="79"/>
      <c r="B117" s="80"/>
      <c r="C117" s="102"/>
      <c r="D117" s="95"/>
      <c r="E117" s="95"/>
      <c r="F117" s="95"/>
      <c r="G117" s="95"/>
      <c r="H117" s="90"/>
    </row>
    <row r="118" spans="1:10" s="12" customFormat="1" ht="12.75">
      <c r="A118" s="10"/>
      <c r="B118" s="21" t="s">
        <v>248</v>
      </c>
      <c r="C118" s="37"/>
      <c r="D118" s="8"/>
      <c r="E118" s="8"/>
      <c r="F118" s="8"/>
      <c r="G118" s="8"/>
      <c r="H118" s="8"/>
      <c r="I118" s="43"/>
      <c r="J118" s="43"/>
    </row>
    <row r="119" spans="1:10" s="12" customFormat="1" ht="12.75">
      <c r="A119" s="10"/>
      <c r="B119" s="21"/>
      <c r="C119" s="37"/>
      <c r="D119" s="8"/>
      <c r="E119" s="8"/>
      <c r="F119" s="8"/>
      <c r="G119" s="8"/>
      <c r="H119" s="8"/>
      <c r="I119" s="43"/>
      <c r="J119" s="43"/>
    </row>
    <row r="120" spans="1:253" s="12" customFormat="1" ht="12.75">
      <c r="A120" s="10"/>
      <c r="B120" s="22" t="s">
        <v>268</v>
      </c>
      <c r="C120" s="11"/>
      <c r="D120" s="8" t="s">
        <v>256</v>
      </c>
      <c r="E120" s="8">
        <f>E122+E124+E126+E128</f>
        <v>73807.367</v>
      </c>
      <c r="F120" s="8">
        <f>F122+F124+F126+F128</f>
        <v>62835.239</v>
      </c>
      <c r="G120" s="8">
        <f>G122+G124+G126+G128</f>
        <v>65952.476</v>
      </c>
      <c r="H120" s="77">
        <f aca="true" t="shared" si="4" ref="H120:H128">IF(ISERROR(AVERAGE(E120:G120)),0,AVERAGE(E120:G120))</f>
        <v>67531.694</v>
      </c>
      <c r="I120" s="43"/>
      <c r="J120" s="43"/>
      <c r="IS120" s="9"/>
    </row>
    <row r="121" spans="1:8" ht="12.75">
      <c r="A121" s="6" t="s">
        <v>259</v>
      </c>
      <c r="B121" s="85" t="s">
        <v>81</v>
      </c>
      <c r="C121" s="7" t="s">
        <v>82</v>
      </c>
      <c r="D121" s="86" t="s">
        <v>346</v>
      </c>
      <c r="E121" s="87">
        <v>0.073</v>
      </c>
      <c r="F121" s="87">
        <v>0.046</v>
      </c>
      <c r="G121" s="87">
        <v>0.052</v>
      </c>
      <c r="H121" s="87">
        <f t="shared" si="4"/>
        <v>0.056999999999999995</v>
      </c>
    </row>
    <row r="122" spans="1:8" ht="12.75">
      <c r="A122" s="6"/>
      <c r="B122" s="85"/>
      <c r="C122" s="7"/>
      <c r="D122" s="88" t="s">
        <v>345</v>
      </c>
      <c r="E122" s="89">
        <v>21066</v>
      </c>
      <c r="F122" s="89">
        <v>22092</v>
      </c>
      <c r="G122" s="89">
        <v>23290</v>
      </c>
      <c r="H122" s="92">
        <f t="shared" si="4"/>
        <v>22149.333333333332</v>
      </c>
    </row>
    <row r="123" spans="1:8" ht="12.75">
      <c r="A123" s="6" t="s">
        <v>259</v>
      </c>
      <c r="B123" s="85" t="s">
        <v>83</v>
      </c>
      <c r="C123" s="7" t="s">
        <v>84</v>
      </c>
      <c r="D123" s="86" t="s">
        <v>346</v>
      </c>
      <c r="E123" s="87">
        <v>-0.16</v>
      </c>
      <c r="F123" s="87">
        <v>0.06</v>
      </c>
      <c r="G123" s="87">
        <v>0.04</v>
      </c>
      <c r="H123" s="87">
        <f t="shared" si="4"/>
        <v>-0.02</v>
      </c>
    </row>
    <row r="124" spans="1:8" ht="12.75">
      <c r="A124" s="6"/>
      <c r="B124" s="85"/>
      <c r="C124" s="7"/>
      <c r="D124" s="88" t="s">
        <v>345</v>
      </c>
      <c r="E124" s="89">
        <v>33406</v>
      </c>
      <c r="F124" s="89">
        <v>35410</v>
      </c>
      <c r="G124" s="89">
        <v>36827</v>
      </c>
      <c r="H124" s="92">
        <f t="shared" si="4"/>
        <v>35214.333333333336</v>
      </c>
    </row>
    <row r="125" spans="1:8" ht="12.75">
      <c r="A125" s="6" t="s">
        <v>259</v>
      </c>
      <c r="B125" s="85" t="s">
        <v>85</v>
      </c>
      <c r="C125" s="7" t="s">
        <v>86</v>
      </c>
      <c r="D125" s="86" t="s">
        <v>346</v>
      </c>
      <c r="E125" s="87">
        <v>0.3895141</v>
      </c>
      <c r="F125" s="87">
        <v>0.0793075</v>
      </c>
      <c r="G125" s="87">
        <v>0.0800002</v>
      </c>
      <c r="H125" s="87">
        <f t="shared" si="4"/>
        <v>0.18294059999999998</v>
      </c>
    </row>
    <row r="126" spans="1:8" ht="12.75">
      <c r="A126" s="6"/>
      <c r="B126" s="85"/>
      <c r="C126" s="7"/>
      <c r="D126" s="88" t="s">
        <v>345</v>
      </c>
      <c r="E126" s="89">
        <v>9848.367</v>
      </c>
      <c r="F126" s="89">
        <v>2786.239</v>
      </c>
      <c r="G126" s="89">
        <v>3033.476</v>
      </c>
      <c r="H126" s="92">
        <f t="shared" si="4"/>
        <v>5222.694</v>
      </c>
    </row>
    <row r="127" spans="1:8" ht="12.75">
      <c r="A127" s="6" t="s">
        <v>260</v>
      </c>
      <c r="B127" s="85" t="s">
        <v>427</v>
      </c>
      <c r="C127" s="7" t="s">
        <v>203</v>
      </c>
      <c r="D127" s="86" t="s">
        <v>346</v>
      </c>
      <c r="E127" s="87">
        <v>0.59</v>
      </c>
      <c r="F127" s="87">
        <v>0.1</v>
      </c>
      <c r="G127" s="87">
        <v>0.1</v>
      </c>
      <c r="H127" s="87">
        <f t="shared" si="4"/>
        <v>0.2633333333333333</v>
      </c>
    </row>
    <row r="128" spans="1:8" ht="12.75">
      <c r="A128" s="6"/>
      <c r="B128" s="85"/>
      <c r="C128" s="7"/>
      <c r="D128" s="88" t="s">
        <v>345</v>
      </c>
      <c r="E128" s="89">
        <v>9487</v>
      </c>
      <c r="F128" s="89">
        <v>2547</v>
      </c>
      <c r="G128" s="89">
        <v>2802</v>
      </c>
      <c r="H128" s="92">
        <f t="shared" si="4"/>
        <v>4945.333333333333</v>
      </c>
    </row>
    <row r="129" spans="1:8" ht="12.75">
      <c r="A129" s="6"/>
      <c r="B129" s="93"/>
      <c r="C129" s="7"/>
      <c r="D129" s="90"/>
      <c r="E129" s="90"/>
      <c r="F129" s="90"/>
      <c r="G129" s="90"/>
      <c r="H129" s="90"/>
    </row>
    <row r="130" spans="1:10" s="12" customFormat="1" ht="12.75">
      <c r="A130" s="10"/>
      <c r="B130" s="22" t="s">
        <v>269</v>
      </c>
      <c r="C130" s="11"/>
      <c r="D130" s="8" t="s">
        <v>256</v>
      </c>
      <c r="E130" s="8">
        <f>E132+E134+E136+E138</f>
        <v>80931.25525</v>
      </c>
      <c r="F130" s="8">
        <f>F132+F134+F136+F138</f>
        <v>88580.14816</v>
      </c>
      <c r="G130" s="8">
        <f>G132+G134+G136+G138</f>
        <v>96507.21182000001</v>
      </c>
      <c r="H130" s="77">
        <f aca="true" t="shared" si="5" ref="H130:H138">IF(ISERROR(AVERAGE(E130:G130)),0,AVERAGE(E130:G130))</f>
        <v>88672.87174333334</v>
      </c>
      <c r="I130" s="43"/>
      <c r="J130" s="43"/>
    </row>
    <row r="131" spans="1:8" ht="12.75">
      <c r="A131" s="6" t="s">
        <v>259</v>
      </c>
      <c r="B131" s="85" t="s">
        <v>267</v>
      </c>
      <c r="C131" s="7" t="s">
        <v>87</v>
      </c>
      <c r="D131" s="86" t="s">
        <v>346</v>
      </c>
      <c r="E131" s="87">
        <v>0.13</v>
      </c>
      <c r="F131" s="87">
        <v>0.11</v>
      </c>
      <c r="G131" s="87">
        <v>0.11</v>
      </c>
      <c r="H131" s="87">
        <f t="shared" si="5"/>
        <v>0.11666666666666665</v>
      </c>
    </row>
    <row r="132" spans="1:8" ht="12.75">
      <c r="A132" s="6"/>
      <c r="B132" s="85"/>
      <c r="C132" s="7"/>
      <c r="D132" s="88" t="s">
        <v>345</v>
      </c>
      <c r="E132" s="89">
        <v>8747.95925</v>
      </c>
      <c r="F132" s="89">
        <v>12285.43616</v>
      </c>
      <c r="G132" s="89">
        <v>13618.32682</v>
      </c>
      <c r="H132" s="89">
        <f t="shared" si="5"/>
        <v>11550.574076666666</v>
      </c>
    </row>
    <row r="133" spans="1:8" ht="12.75">
      <c r="A133" s="6" t="s">
        <v>259</v>
      </c>
      <c r="B133" s="85" t="s">
        <v>9</v>
      </c>
      <c r="C133" s="7" t="s">
        <v>10</v>
      </c>
      <c r="D133" s="86" t="s">
        <v>346</v>
      </c>
      <c r="E133" s="87">
        <v>0.09</v>
      </c>
      <c r="F133" s="87">
        <v>0.085</v>
      </c>
      <c r="G133" s="87">
        <v>0.08</v>
      </c>
      <c r="H133" s="87">
        <f t="shared" si="5"/>
        <v>0.085</v>
      </c>
    </row>
    <row r="134" spans="1:8" ht="12.75">
      <c r="A134" s="6"/>
      <c r="B134" s="85"/>
      <c r="C134" s="7"/>
      <c r="D134" s="88" t="s">
        <v>345</v>
      </c>
      <c r="E134" s="89">
        <v>60136.753</v>
      </c>
      <c r="F134" s="89">
        <v>65871.205</v>
      </c>
      <c r="G134" s="89">
        <v>71363.656</v>
      </c>
      <c r="H134" s="92">
        <f t="shared" si="5"/>
        <v>65790.538</v>
      </c>
    </row>
    <row r="135" spans="1:8" ht="12.75">
      <c r="A135" s="6" t="s">
        <v>259</v>
      </c>
      <c r="B135" s="85" t="s">
        <v>88</v>
      </c>
      <c r="C135" s="7" t="s">
        <v>89</v>
      </c>
      <c r="D135" s="86" t="s">
        <v>346</v>
      </c>
      <c r="E135" s="87">
        <v>0.24</v>
      </c>
      <c r="F135" s="87">
        <v>0.1</v>
      </c>
      <c r="G135" s="87">
        <v>0.1</v>
      </c>
      <c r="H135" s="87">
        <f t="shared" si="5"/>
        <v>0.14666666666666664</v>
      </c>
    </row>
    <row r="136" spans="1:8" ht="12.75">
      <c r="A136" s="6"/>
      <c r="B136" s="85"/>
      <c r="C136" s="7"/>
      <c r="D136" s="88" t="s">
        <v>345</v>
      </c>
      <c r="E136" s="89">
        <v>10382.409</v>
      </c>
      <c r="F136" s="89">
        <v>5299.207</v>
      </c>
      <c r="G136" s="89">
        <v>5829.129</v>
      </c>
      <c r="H136" s="92">
        <f t="shared" si="5"/>
        <v>7170.248333333333</v>
      </c>
    </row>
    <row r="137" spans="1:8" ht="12.75">
      <c r="A137" s="6" t="s">
        <v>260</v>
      </c>
      <c r="B137" s="85" t="s">
        <v>428</v>
      </c>
      <c r="C137" s="7" t="s">
        <v>204</v>
      </c>
      <c r="D137" s="86" t="s">
        <v>346</v>
      </c>
      <c r="E137" s="87">
        <v>0.09</v>
      </c>
      <c r="F137" s="87">
        <v>0.09</v>
      </c>
      <c r="G137" s="87">
        <v>0.09</v>
      </c>
      <c r="H137" s="87">
        <f t="shared" si="5"/>
        <v>0.09000000000000001</v>
      </c>
    </row>
    <row r="138" spans="1:8" ht="12.75">
      <c r="A138" s="6"/>
      <c r="B138" s="85"/>
      <c r="C138" s="7"/>
      <c r="D138" s="88" t="s">
        <v>345</v>
      </c>
      <c r="E138" s="89">
        <v>1664.134</v>
      </c>
      <c r="F138" s="89">
        <v>5124.3</v>
      </c>
      <c r="G138" s="89">
        <v>5696.1</v>
      </c>
      <c r="H138" s="92">
        <f t="shared" si="5"/>
        <v>4161.511333333333</v>
      </c>
    </row>
    <row r="139" spans="1:8" ht="12.75">
      <c r="A139" s="6"/>
      <c r="B139" s="85"/>
      <c r="C139" s="7"/>
      <c r="D139" s="90"/>
      <c r="E139" s="90"/>
      <c r="F139" s="90"/>
      <c r="G139" s="90"/>
      <c r="H139" s="90"/>
    </row>
    <row r="140" spans="1:10" s="12" customFormat="1" ht="12.75">
      <c r="A140" s="10"/>
      <c r="B140" s="22" t="s">
        <v>270</v>
      </c>
      <c r="C140" s="11"/>
      <c r="D140" s="8" t="s">
        <v>256</v>
      </c>
      <c r="E140" s="8">
        <f>E142+E144+E146+E148+E150+E152</f>
        <v>101497</v>
      </c>
      <c r="F140" s="8">
        <f>F142+F144+F146+F148+F150+F152</f>
        <v>106245</v>
      </c>
      <c r="G140" s="8">
        <f>G142+G144+G146+G148+G150+G152</f>
        <v>81950</v>
      </c>
      <c r="H140" s="77">
        <f aca="true" t="shared" si="6" ref="H140:H152">IF(ISERROR(AVERAGE(E140:G140)),0,AVERAGE(E140:G140))</f>
        <v>96564</v>
      </c>
      <c r="I140" s="43"/>
      <c r="J140" s="43"/>
    </row>
    <row r="141" spans="1:8" ht="12.75">
      <c r="A141" s="6" t="s">
        <v>259</v>
      </c>
      <c r="B141" s="85" t="s">
        <v>90</v>
      </c>
      <c r="C141" s="7" t="s">
        <v>91</v>
      </c>
      <c r="D141" s="86" t="s">
        <v>346</v>
      </c>
      <c r="E141" s="87">
        <v>0.054</v>
      </c>
      <c r="F141" s="87">
        <v>0.062</v>
      </c>
      <c r="G141" s="87">
        <v>0.059</v>
      </c>
      <c r="H141" s="87">
        <f t="shared" si="6"/>
        <v>0.05833333333333333</v>
      </c>
    </row>
    <row r="142" spans="1:8" ht="12.75">
      <c r="A142" s="6"/>
      <c r="B142" s="85"/>
      <c r="C142" s="7"/>
      <c r="D142" s="88" t="s">
        <v>345</v>
      </c>
      <c r="E142" s="89">
        <v>1806</v>
      </c>
      <c r="F142" s="89">
        <v>2198</v>
      </c>
      <c r="G142" s="89">
        <v>2221</v>
      </c>
      <c r="H142" s="92">
        <f t="shared" si="6"/>
        <v>2075</v>
      </c>
    </row>
    <row r="143" spans="1:8" ht="12.75">
      <c r="A143" s="6" t="s">
        <v>259</v>
      </c>
      <c r="B143" s="85" t="s">
        <v>92</v>
      </c>
      <c r="C143" s="7" t="s">
        <v>93</v>
      </c>
      <c r="D143" s="86" t="s">
        <v>346</v>
      </c>
      <c r="E143" s="87">
        <v>0.11</v>
      </c>
      <c r="F143" s="87">
        <v>0.062</v>
      </c>
      <c r="G143" s="87">
        <v>0.08</v>
      </c>
      <c r="H143" s="87">
        <f t="shared" si="6"/>
        <v>0.084</v>
      </c>
    </row>
    <row r="144" spans="1:8" ht="12.75">
      <c r="A144" s="6"/>
      <c r="B144" s="85"/>
      <c r="C144" s="7"/>
      <c r="D144" s="88" t="s">
        <v>345</v>
      </c>
      <c r="E144" s="89">
        <v>2187</v>
      </c>
      <c r="F144" s="89">
        <v>1204</v>
      </c>
      <c r="G144" s="89">
        <v>1788</v>
      </c>
      <c r="H144" s="92">
        <f t="shared" si="6"/>
        <v>1726.3333333333333</v>
      </c>
    </row>
    <row r="145" spans="1:8" ht="12.75">
      <c r="A145" s="6" t="s">
        <v>259</v>
      </c>
      <c r="B145" s="85" t="s">
        <v>94</v>
      </c>
      <c r="C145" s="7" t="s">
        <v>95</v>
      </c>
      <c r="D145" s="86" t="s">
        <v>346</v>
      </c>
      <c r="E145" s="87">
        <v>0.0848</v>
      </c>
      <c r="F145" s="87">
        <v>0.05246422893481717</v>
      </c>
      <c r="G145" s="87">
        <v>0.09002721565034626</v>
      </c>
      <c r="H145" s="87">
        <f t="shared" si="6"/>
        <v>0.07576381486172114</v>
      </c>
    </row>
    <row r="146" spans="1:8" ht="12.75">
      <c r="A146" s="6"/>
      <c r="B146" s="85"/>
      <c r="C146" s="7"/>
      <c r="D146" s="88" t="s">
        <v>345</v>
      </c>
      <c r="E146" s="89">
        <v>35164</v>
      </c>
      <c r="F146" s="89">
        <v>37111</v>
      </c>
      <c r="G146" s="89">
        <v>40452</v>
      </c>
      <c r="H146" s="92">
        <f t="shared" si="6"/>
        <v>37575.666666666664</v>
      </c>
    </row>
    <row r="147" spans="1:8" ht="12.75">
      <c r="A147" s="6" t="s">
        <v>259</v>
      </c>
      <c r="B147" s="85" t="s">
        <v>11</v>
      </c>
      <c r="C147" s="7" t="s">
        <v>12</v>
      </c>
      <c r="D147" s="86" t="s">
        <v>346</v>
      </c>
      <c r="E147" s="87">
        <v>0.129</v>
      </c>
      <c r="F147" s="87">
        <v>0.139</v>
      </c>
      <c r="G147" s="87">
        <v>0.0642</v>
      </c>
      <c r="H147" s="87">
        <f t="shared" si="6"/>
        <v>0.11073333333333334</v>
      </c>
    </row>
    <row r="148" spans="1:8" ht="12.75">
      <c r="A148" s="6"/>
      <c r="B148" s="85"/>
      <c r="C148" s="7"/>
      <c r="D148" s="88" t="s">
        <v>345</v>
      </c>
      <c r="E148" s="89">
        <v>46985</v>
      </c>
      <c r="F148" s="89">
        <v>57576</v>
      </c>
      <c r="G148" s="89">
        <v>30141</v>
      </c>
      <c r="H148" s="92">
        <f t="shared" si="6"/>
        <v>44900.666666666664</v>
      </c>
    </row>
    <row r="149" spans="1:8" ht="12.75">
      <c r="A149" s="6" t="s">
        <v>259</v>
      </c>
      <c r="B149" s="85" t="s">
        <v>96</v>
      </c>
      <c r="C149" s="7" t="s">
        <v>97</v>
      </c>
      <c r="D149" s="86" t="s">
        <v>346</v>
      </c>
      <c r="E149" s="87">
        <v>0.18</v>
      </c>
      <c r="F149" s="87">
        <v>0.09</v>
      </c>
      <c r="G149" s="87">
        <v>0.06</v>
      </c>
      <c r="H149" s="87">
        <f t="shared" si="6"/>
        <v>0.11</v>
      </c>
    </row>
    <row r="150" spans="1:8" ht="12.75">
      <c r="A150" s="6"/>
      <c r="B150" s="85"/>
      <c r="C150" s="7"/>
      <c r="D150" s="88" t="s">
        <v>345</v>
      </c>
      <c r="E150" s="89">
        <v>9814</v>
      </c>
      <c r="F150" s="89">
        <v>5105</v>
      </c>
      <c r="G150" s="89">
        <v>3538</v>
      </c>
      <c r="H150" s="92">
        <f t="shared" si="6"/>
        <v>6152.333333333333</v>
      </c>
    </row>
    <row r="151" spans="1:8" ht="12.75">
      <c r="A151" s="6" t="s">
        <v>260</v>
      </c>
      <c r="B151" s="85" t="s">
        <v>429</v>
      </c>
      <c r="C151" s="7" t="s">
        <v>205</v>
      </c>
      <c r="D151" s="86" t="s">
        <v>346</v>
      </c>
      <c r="E151" s="87">
        <v>0.011</v>
      </c>
      <c r="F151" s="87">
        <v>0.011</v>
      </c>
      <c r="G151" s="87">
        <v>0.011</v>
      </c>
      <c r="H151" s="87">
        <f t="shared" si="6"/>
        <v>0.011000000000000001</v>
      </c>
    </row>
    <row r="152" spans="1:8" ht="12.75">
      <c r="A152" s="6"/>
      <c r="B152" s="85"/>
      <c r="C152" s="7"/>
      <c r="D152" s="88" t="s">
        <v>345</v>
      </c>
      <c r="E152" s="89">
        <v>5541</v>
      </c>
      <c r="F152" s="89">
        <v>3051</v>
      </c>
      <c r="G152" s="89">
        <v>3810</v>
      </c>
      <c r="H152" s="92">
        <f t="shared" si="6"/>
        <v>4134</v>
      </c>
    </row>
    <row r="153" spans="1:8" ht="12.75">
      <c r="A153" s="6"/>
      <c r="B153" s="93"/>
      <c r="C153" s="7"/>
      <c r="D153" s="90"/>
      <c r="E153" s="90"/>
      <c r="F153" s="90"/>
      <c r="G153" s="90"/>
      <c r="H153" s="90"/>
    </row>
    <row r="154" spans="1:10" s="12" customFormat="1" ht="12.75">
      <c r="A154" s="10"/>
      <c r="B154" s="22" t="s">
        <v>271</v>
      </c>
      <c r="C154" s="11"/>
      <c r="D154" s="8" t="s">
        <v>256</v>
      </c>
      <c r="E154" s="8">
        <f>E156+E158+E160+E162+E164+E166</f>
        <v>179077.745</v>
      </c>
      <c r="F154" s="8">
        <f>F156+F158+F160+F162+F164+F166</f>
        <v>171743.478</v>
      </c>
      <c r="G154" s="8">
        <f>G156+G158+G160+G162+G164+G166</f>
        <v>179841.429</v>
      </c>
      <c r="H154" s="77">
        <f aca="true" t="shared" si="7" ref="H154:H166">IF(ISERROR(AVERAGE(E154:G154)),0,AVERAGE(E154:G154))</f>
        <v>176887.55066666668</v>
      </c>
      <c r="I154" s="67">
        <f>SUM(I130:I153)</f>
        <v>0</v>
      </c>
      <c r="J154" s="43"/>
    </row>
    <row r="155" spans="1:8" ht="12.75">
      <c r="A155" s="6" t="s">
        <v>259</v>
      </c>
      <c r="B155" s="85" t="s">
        <v>98</v>
      </c>
      <c r="C155" s="7" t="s">
        <v>99</v>
      </c>
      <c r="D155" s="86" t="s">
        <v>346</v>
      </c>
      <c r="E155" s="87">
        <v>0.05</v>
      </c>
      <c r="F155" s="87">
        <v>0.05</v>
      </c>
      <c r="G155" s="87">
        <v>0.05</v>
      </c>
      <c r="H155" s="87">
        <f t="shared" si="7"/>
        <v>0.05000000000000001</v>
      </c>
    </row>
    <row r="156" spans="1:8" ht="12.75">
      <c r="A156" s="6"/>
      <c r="B156" s="85"/>
      <c r="C156" s="7"/>
      <c r="D156" s="88" t="s">
        <v>345</v>
      </c>
      <c r="E156" s="89">
        <v>88969</v>
      </c>
      <c r="F156" s="89">
        <v>93386</v>
      </c>
      <c r="G156" s="89">
        <v>98056</v>
      </c>
      <c r="H156" s="92">
        <f t="shared" si="7"/>
        <v>93470.33333333333</v>
      </c>
    </row>
    <row r="157" spans="1:8" ht="12.75">
      <c r="A157" s="6" t="s">
        <v>259</v>
      </c>
      <c r="B157" s="85" t="s">
        <v>41</v>
      </c>
      <c r="C157" s="7" t="s">
        <v>42</v>
      </c>
      <c r="D157" s="86" t="s">
        <v>346</v>
      </c>
      <c r="E157" s="87">
        <v>0.085</v>
      </c>
      <c r="F157" s="87">
        <v>0.085</v>
      </c>
      <c r="G157" s="87">
        <v>0.085</v>
      </c>
      <c r="H157" s="87">
        <f t="shared" si="7"/>
        <v>0.085</v>
      </c>
    </row>
    <row r="158" spans="1:10" ht="12.75">
      <c r="A158" s="6"/>
      <c r="B158" s="85"/>
      <c r="C158" s="7"/>
      <c r="D158" s="88" t="s">
        <v>345</v>
      </c>
      <c r="E158" s="89">
        <v>21019</v>
      </c>
      <c r="F158" s="89">
        <v>8686</v>
      </c>
      <c r="G158" s="89">
        <v>6138</v>
      </c>
      <c r="H158" s="92">
        <f t="shared" si="7"/>
        <v>11947.666666666666</v>
      </c>
      <c r="J158" s="40">
        <v>1000</v>
      </c>
    </row>
    <row r="159" spans="1:8" ht="12.75">
      <c r="A159" s="6" t="s">
        <v>259</v>
      </c>
      <c r="B159" s="85" t="s">
        <v>100</v>
      </c>
      <c r="C159" s="7" t="s">
        <v>101</v>
      </c>
      <c r="D159" s="86" t="s">
        <v>346</v>
      </c>
      <c r="E159" s="87">
        <v>0.087</v>
      </c>
      <c r="F159" s="87">
        <v>0.054</v>
      </c>
      <c r="G159" s="87">
        <v>0.054</v>
      </c>
      <c r="H159" s="87">
        <f t="shared" si="7"/>
        <v>0.06499999999999999</v>
      </c>
    </row>
    <row r="160" spans="1:8" ht="12.75">
      <c r="A160" s="6"/>
      <c r="B160" s="85"/>
      <c r="C160" s="7"/>
      <c r="D160" s="88" t="s">
        <v>345</v>
      </c>
      <c r="E160" s="89">
        <v>41333</v>
      </c>
      <c r="F160" s="89">
        <v>43565</v>
      </c>
      <c r="G160" s="89">
        <v>45917</v>
      </c>
      <c r="H160" s="92">
        <f t="shared" si="7"/>
        <v>43605</v>
      </c>
    </row>
    <row r="161" spans="1:8" ht="12.75">
      <c r="A161" s="6" t="s">
        <v>259</v>
      </c>
      <c r="B161" s="85" t="s">
        <v>102</v>
      </c>
      <c r="C161" s="7" t="s">
        <v>103</v>
      </c>
      <c r="D161" s="86" t="s">
        <v>346</v>
      </c>
      <c r="E161" s="87">
        <v>0.1</v>
      </c>
      <c r="F161" s="87">
        <v>0.085</v>
      </c>
      <c r="G161" s="87">
        <v>0.085</v>
      </c>
      <c r="H161" s="87">
        <f t="shared" si="7"/>
        <v>0.09000000000000001</v>
      </c>
    </row>
    <row r="162" spans="1:8" ht="12.75">
      <c r="A162" s="6"/>
      <c r="B162" s="85"/>
      <c r="C162" s="7"/>
      <c r="D162" s="88" t="s">
        <v>345</v>
      </c>
      <c r="E162" s="89">
        <v>20754</v>
      </c>
      <c r="F162" s="89">
        <v>19948</v>
      </c>
      <c r="G162" s="89">
        <v>22808</v>
      </c>
      <c r="H162" s="92">
        <f t="shared" si="7"/>
        <v>21170</v>
      </c>
    </row>
    <row r="163" spans="1:8" ht="12.75">
      <c r="A163" s="6" t="s">
        <v>259</v>
      </c>
      <c r="B163" s="85" t="s">
        <v>104</v>
      </c>
      <c r="C163" s="7" t="s">
        <v>105</v>
      </c>
      <c r="D163" s="86" t="s">
        <v>346</v>
      </c>
      <c r="E163" s="96">
        <v>0.115</v>
      </c>
      <c r="F163" s="96">
        <v>0.085</v>
      </c>
      <c r="G163" s="96">
        <v>0.085</v>
      </c>
      <c r="H163" s="87">
        <f t="shared" si="7"/>
        <v>0.09500000000000001</v>
      </c>
    </row>
    <row r="164" spans="1:8" ht="12.75">
      <c r="A164" s="6"/>
      <c r="B164" s="85"/>
      <c r="C164" s="7"/>
      <c r="D164" s="88" t="s">
        <v>345</v>
      </c>
      <c r="E164" s="97">
        <v>3370</v>
      </c>
      <c r="F164" s="97">
        <v>1970</v>
      </c>
      <c r="G164" s="97">
        <v>2130</v>
      </c>
      <c r="H164" s="92">
        <f t="shared" si="7"/>
        <v>2490</v>
      </c>
    </row>
    <row r="165" spans="1:8" ht="12.75">
      <c r="A165" s="6" t="s">
        <v>260</v>
      </c>
      <c r="B165" s="85" t="s">
        <v>430</v>
      </c>
      <c r="C165" s="7" t="s">
        <v>206</v>
      </c>
      <c r="D165" s="86" t="s">
        <v>346</v>
      </c>
      <c r="E165" s="96">
        <v>0.11793500114372192</v>
      </c>
      <c r="F165" s="96">
        <v>0.1206197153002672</v>
      </c>
      <c r="G165" s="96">
        <v>0.12315662573445994</v>
      </c>
      <c r="H165" s="87">
        <f t="shared" si="7"/>
        <v>0.12057044739281636</v>
      </c>
    </row>
    <row r="166" spans="1:8" ht="12.75">
      <c r="A166" s="6"/>
      <c r="B166" s="85"/>
      <c r="C166" s="7"/>
      <c r="D166" s="88" t="s">
        <v>345</v>
      </c>
      <c r="E166" s="97">
        <v>3632.745</v>
      </c>
      <c r="F166" s="97">
        <v>4188.478</v>
      </c>
      <c r="G166" s="97">
        <v>4792.429</v>
      </c>
      <c r="H166" s="92">
        <f t="shared" si="7"/>
        <v>4204.550666666667</v>
      </c>
    </row>
    <row r="167" spans="1:8" ht="12.75">
      <c r="A167" s="6"/>
      <c r="B167" s="93"/>
      <c r="C167" s="7"/>
      <c r="D167" s="90"/>
      <c r="E167" s="90"/>
      <c r="F167" s="90"/>
      <c r="G167" s="90"/>
      <c r="H167" s="90"/>
    </row>
    <row r="168" spans="1:8" ht="12.75">
      <c r="A168" s="6"/>
      <c r="B168" s="93"/>
      <c r="C168" s="7"/>
      <c r="D168" s="90"/>
      <c r="E168" s="90"/>
      <c r="F168" s="90"/>
      <c r="G168" s="90"/>
      <c r="H168" s="90"/>
    </row>
    <row r="169" spans="1:10" s="12" customFormat="1" ht="12.75">
      <c r="A169" s="10"/>
      <c r="B169" s="22" t="s">
        <v>272</v>
      </c>
      <c r="C169" s="11"/>
      <c r="D169" s="8" t="s">
        <v>256</v>
      </c>
      <c r="E169" s="8">
        <f>E171+E173+E175+E177+E179</f>
        <v>72657.25395884662</v>
      </c>
      <c r="F169" s="8">
        <f>F171+F173+F175+F177+F179</f>
        <v>59713.43538712873</v>
      </c>
      <c r="G169" s="8">
        <f>G171+G173+G175+G177+G179</f>
        <v>51441.77136941247</v>
      </c>
      <c r="H169" s="77">
        <f aca="true" t="shared" si="8" ref="H169:H179">IF(ISERROR(AVERAGE(E169:G169)),0,AVERAGE(E169:G169))</f>
        <v>61270.82023846261</v>
      </c>
      <c r="I169" s="43"/>
      <c r="J169" s="43"/>
    </row>
    <row r="170" spans="1:8" ht="12.75">
      <c r="A170" s="6" t="s">
        <v>259</v>
      </c>
      <c r="B170" s="85" t="s">
        <v>43</v>
      </c>
      <c r="C170" s="7" t="s">
        <v>44</v>
      </c>
      <c r="D170" s="86" t="s">
        <v>346</v>
      </c>
      <c r="E170" s="96">
        <v>0.06</v>
      </c>
      <c r="F170" s="96">
        <v>0.05</v>
      </c>
      <c r="G170" s="96">
        <v>0.05</v>
      </c>
      <c r="H170" s="87">
        <f t="shared" si="8"/>
        <v>0.05333333333333334</v>
      </c>
    </row>
    <row r="171" spans="1:8" ht="12.75">
      <c r="A171" s="6"/>
      <c r="B171" s="85"/>
      <c r="C171" s="7"/>
      <c r="D171" s="88" t="s">
        <v>345</v>
      </c>
      <c r="E171" s="97">
        <v>32236</v>
      </c>
      <c r="F171" s="97">
        <v>34170</v>
      </c>
      <c r="G171" s="97">
        <v>36220</v>
      </c>
      <c r="H171" s="92">
        <f t="shared" si="8"/>
        <v>34208.666666666664</v>
      </c>
    </row>
    <row r="172" spans="1:8" ht="12.75">
      <c r="A172" s="6" t="s">
        <v>259</v>
      </c>
      <c r="B172" s="85" t="s">
        <v>106</v>
      </c>
      <c r="C172" s="7" t="s">
        <v>107</v>
      </c>
      <c r="D172" s="86" t="s">
        <v>346</v>
      </c>
      <c r="E172" s="96">
        <v>0.18</v>
      </c>
      <c r="F172" s="96">
        <v>0.02</v>
      </c>
      <c r="G172" s="96">
        <v>0.06</v>
      </c>
      <c r="H172" s="87">
        <f t="shared" si="8"/>
        <v>0.08666666666666667</v>
      </c>
    </row>
    <row r="173" spans="1:8" ht="12.75">
      <c r="A173" s="6"/>
      <c r="B173" s="85"/>
      <c r="C173" s="7"/>
      <c r="D173" s="88" t="s">
        <v>345</v>
      </c>
      <c r="E173" s="97">
        <v>20091.165958846614</v>
      </c>
      <c r="F173" s="97">
        <v>2176.5273871287254</v>
      </c>
      <c r="G173" s="97">
        <v>6594.861369412467</v>
      </c>
      <c r="H173" s="92">
        <f t="shared" si="8"/>
        <v>9620.851571795936</v>
      </c>
    </row>
    <row r="174" spans="1:8" ht="12.75">
      <c r="A174" s="6" t="s">
        <v>259</v>
      </c>
      <c r="B174" s="85" t="s">
        <v>45</v>
      </c>
      <c r="C174" s="7" t="s">
        <v>46</v>
      </c>
      <c r="D174" s="86" t="s">
        <v>346</v>
      </c>
      <c r="E174" s="87">
        <v>0.09</v>
      </c>
      <c r="F174" s="87">
        <v>0.1</v>
      </c>
      <c r="G174" s="87">
        <v>0.005</v>
      </c>
      <c r="H174" s="87">
        <f t="shared" si="8"/>
        <v>0.065</v>
      </c>
    </row>
    <row r="175" spans="1:8" ht="12.75">
      <c r="A175" s="6"/>
      <c r="B175" s="85"/>
      <c r="C175" s="7"/>
      <c r="D175" s="88" t="s">
        <v>345</v>
      </c>
      <c r="E175" s="89">
        <v>11680</v>
      </c>
      <c r="F175" s="89">
        <v>16146</v>
      </c>
      <c r="G175" s="89">
        <v>941</v>
      </c>
      <c r="H175" s="92">
        <f t="shared" si="8"/>
        <v>9589</v>
      </c>
    </row>
    <row r="176" spans="1:8" ht="12.75">
      <c r="A176" s="6" t="s">
        <v>259</v>
      </c>
      <c r="B176" s="85" t="s">
        <v>108</v>
      </c>
      <c r="C176" s="7" t="s">
        <v>109</v>
      </c>
      <c r="D176" s="86" t="s">
        <v>346</v>
      </c>
      <c r="E176" s="87">
        <v>0.08</v>
      </c>
      <c r="F176" s="87">
        <v>0.08</v>
      </c>
      <c r="G176" s="87">
        <v>0.08</v>
      </c>
      <c r="H176" s="87">
        <f t="shared" si="8"/>
        <v>0.08</v>
      </c>
    </row>
    <row r="177" spans="1:8" ht="12.75">
      <c r="A177" s="6"/>
      <c r="B177" s="85"/>
      <c r="C177" s="7"/>
      <c r="D177" s="88" t="s">
        <v>345</v>
      </c>
      <c r="E177" s="89">
        <v>3374.561</v>
      </c>
      <c r="F177" s="89">
        <v>3763.775</v>
      </c>
      <c r="G177" s="89">
        <v>4064.877</v>
      </c>
      <c r="H177" s="92">
        <f t="shared" si="8"/>
        <v>3734.4043333333334</v>
      </c>
    </row>
    <row r="178" spans="1:8" ht="12.75">
      <c r="A178" s="6" t="s">
        <v>260</v>
      </c>
      <c r="B178" s="85" t="s">
        <v>431</v>
      </c>
      <c r="C178" s="7" t="s">
        <v>208</v>
      </c>
      <c r="D178" s="86" t="s">
        <v>346</v>
      </c>
      <c r="E178" s="87">
        <v>0.1</v>
      </c>
      <c r="F178" s="87">
        <v>0.0595</v>
      </c>
      <c r="G178" s="87">
        <v>0.0588</v>
      </c>
      <c r="H178" s="87">
        <f t="shared" si="8"/>
        <v>0.07276666666666666</v>
      </c>
    </row>
    <row r="179" spans="1:8" ht="12.75">
      <c r="A179" s="6"/>
      <c r="B179" s="85"/>
      <c r="C179" s="7"/>
      <c r="D179" s="88" t="s">
        <v>345</v>
      </c>
      <c r="E179" s="89">
        <v>5275.527</v>
      </c>
      <c r="F179" s="89">
        <v>3457.133</v>
      </c>
      <c r="G179" s="89">
        <v>3621.033</v>
      </c>
      <c r="H179" s="89">
        <f t="shared" si="8"/>
        <v>4117.897666666667</v>
      </c>
    </row>
    <row r="180" spans="1:8" ht="12.75">
      <c r="A180" s="6"/>
      <c r="B180" s="85"/>
      <c r="C180" s="7"/>
      <c r="D180" s="90"/>
      <c r="E180" s="90"/>
      <c r="F180" s="90"/>
      <c r="G180" s="90"/>
      <c r="H180" s="90"/>
    </row>
    <row r="181" spans="1:10" s="12" customFormat="1" ht="12.75">
      <c r="A181" s="10"/>
      <c r="B181" s="21" t="s">
        <v>273</v>
      </c>
      <c r="C181" s="11"/>
      <c r="D181" s="8" t="s">
        <v>256</v>
      </c>
      <c r="E181" s="8">
        <f>E169+E154+E140+E130+E120</f>
        <v>507970.62120884657</v>
      </c>
      <c r="F181" s="8">
        <f>F169+F154+F140+F130+F120</f>
        <v>489117.3005471287</v>
      </c>
      <c r="G181" s="8">
        <f>G169+G154+G140+G130+G120</f>
        <v>475692.88818941254</v>
      </c>
      <c r="H181" s="77">
        <f>IF(ISERROR(AVERAGE(E181:G181)),0,AVERAGE(E181:G181))</f>
        <v>490926.9366484626</v>
      </c>
      <c r="I181" s="43"/>
      <c r="J181" s="43"/>
    </row>
    <row r="182" spans="1:8" ht="12.75">
      <c r="A182" s="98"/>
      <c r="B182" s="99"/>
      <c r="C182" s="100"/>
      <c r="D182" s="89"/>
      <c r="E182" s="89"/>
      <c r="F182" s="89"/>
      <c r="G182" s="89"/>
      <c r="H182" s="101"/>
    </row>
    <row r="183" spans="1:8" ht="12.75">
      <c r="A183" s="79"/>
      <c r="B183" s="103"/>
      <c r="C183" s="102"/>
      <c r="D183" s="95"/>
      <c r="E183" s="95"/>
      <c r="F183" s="95"/>
      <c r="G183" s="95"/>
      <c r="H183" s="90"/>
    </row>
    <row r="184" spans="1:10" s="12" customFormat="1" ht="12.75">
      <c r="A184" s="10"/>
      <c r="B184" s="21" t="s">
        <v>249</v>
      </c>
      <c r="C184" s="37"/>
      <c r="D184" s="8"/>
      <c r="E184" s="8"/>
      <c r="F184" s="8"/>
      <c r="G184" s="8"/>
      <c r="H184" s="8"/>
      <c r="I184" s="43"/>
      <c r="J184" s="43"/>
    </row>
    <row r="185" spans="1:8" ht="12.75">
      <c r="A185" s="6"/>
      <c r="B185" s="21"/>
      <c r="C185" s="37"/>
      <c r="D185" s="90"/>
      <c r="E185" s="90"/>
      <c r="F185" s="90"/>
      <c r="G185" s="90"/>
      <c r="H185" s="90"/>
    </row>
    <row r="186" spans="1:8" ht="12.75">
      <c r="A186" s="6" t="s">
        <v>257</v>
      </c>
      <c r="B186" s="85" t="s">
        <v>496</v>
      </c>
      <c r="C186" s="7" t="s">
        <v>417</v>
      </c>
      <c r="D186" s="86" t="s">
        <v>346</v>
      </c>
      <c r="E186" s="87">
        <v>0.162</v>
      </c>
      <c r="F186" s="87">
        <v>0.084</v>
      </c>
      <c r="G186" s="87">
        <v>0.085</v>
      </c>
      <c r="H186" s="87">
        <f aca="true" t="shared" si="9" ref="H186:H191">IF(ISERROR(AVERAGE(E186:G186)),0,AVERAGE(E186:G186))</f>
        <v>0.11033333333333334</v>
      </c>
    </row>
    <row r="187" spans="1:8" ht="12.75">
      <c r="A187" s="6"/>
      <c r="B187" s="85"/>
      <c r="C187" s="7"/>
      <c r="D187" s="88" t="s">
        <v>345</v>
      </c>
      <c r="E187" s="89">
        <v>538853</v>
      </c>
      <c r="F187" s="89">
        <v>325182</v>
      </c>
      <c r="G187" s="89">
        <v>355822</v>
      </c>
      <c r="H187" s="92">
        <f t="shared" si="9"/>
        <v>406619</v>
      </c>
    </row>
    <row r="188" spans="1:8" ht="12.75">
      <c r="A188" s="6" t="s">
        <v>257</v>
      </c>
      <c r="B188" s="85" t="s">
        <v>497</v>
      </c>
      <c r="C188" s="7" t="s">
        <v>418</v>
      </c>
      <c r="D188" s="86" t="s">
        <v>346</v>
      </c>
      <c r="E188" s="87">
        <v>0.0848</v>
      </c>
      <c r="F188" s="87">
        <v>0.078</v>
      </c>
      <c r="G188" s="87">
        <v>0.069</v>
      </c>
      <c r="H188" s="87">
        <f t="shared" si="9"/>
        <v>0.07726666666666666</v>
      </c>
    </row>
    <row r="189" spans="1:8" ht="12.75">
      <c r="A189" s="6"/>
      <c r="B189" s="85"/>
      <c r="C189" s="7"/>
      <c r="D189" s="88" t="s">
        <v>345</v>
      </c>
      <c r="E189" s="89">
        <v>488855</v>
      </c>
      <c r="F189" s="89">
        <v>498400</v>
      </c>
      <c r="G189" s="89">
        <v>477230</v>
      </c>
      <c r="H189" s="92">
        <f t="shared" si="9"/>
        <v>488161.6666666667</v>
      </c>
    </row>
    <row r="190" spans="1:8" ht="12.75">
      <c r="A190" s="6" t="s">
        <v>257</v>
      </c>
      <c r="B190" s="85" t="s">
        <v>498</v>
      </c>
      <c r="C190" s="7" t="s">
        <v>419</v>
      </c>
      <c r="D190" s="86" t="s">
        <v>346</v>
      </c>
      <c r="E190" s="87">
        <v>0.212</v>
      </c>
      <c r="F190" s="87">
        <v>0.08</v>
      </c>
      <c r="G190" s="87">
        <v>0.08</v>
      </c>
      <c r="H190" s="87">
        <f t="shared" si="9"/>
        <v>0.124</v>
      </c>
    </row>
    <row r="191" spans="1:8" ht="12.75">
      <c r="A191" s="6"/>
      <c r="B191" s="85"/>
      <c r="C191" s="7"/>
      <c r="D191" s="88" t="s">
        <v>345</v>
      </c>
      <c r="E191" s="89">
        <v>479488</v>
      </c>
      <c r="F191" s="89">
        <v>219040</v>
      </c>
      <c r="G191" s="89">
        <v>236575</v>
      </c>
      <c r="H191" s="92">
        <f t="shared" si="9"/>
        <v>311701</v>
      </c>
    </row>
    <row r="192" spans="1:8" ht="12.75">
      <c r="A192" s="6"/>
      <c r="B192" s="85"/>
      <c r="C192" s="7"/>
      <c r="D192" s="90"/>
      <c r="E192" s="104"/>
      <c r="F192" s="104"/>
      <c r="G192" s="104"/>
      <c r="H192" s="90"/>
    </row>
    <row r="193" spans="1:10" s="12" customFormat="1" ht="12.75">
      <c r="A193" s="10"/>
      <c r="B193" s="22" t="s">
        <v>353</v>
      </c>
      <c r="C193" s="11"/>
      <c r="D193" s="8" t="s">
        <v>256</v>
      </c>
      <c r="E193" s="8">
        <f>E195+E197+E199</f>
        <v>27365</v>
      </c>
      <c r="F193" s="8">
        <f>F195+F197+F199</f>
        <v>10454</v>
      </c>
      <c r="G193" s="8">
        <f>G195+G197+G199</f>
        <v>10317</v>
      </c>
      <c r="H193" s="77">
        <f aca="true" t="shared" si="10" ref="H193:H199">IF(ISERROR(AVERAGE(E193:G193)),0,AVERAGE(E193:G193))</f>
        <v>16045.333333333334</v>
      </c>
      <c r="I193" s="43"/>
      <c r="J193" s="43"/>
    </row>
    <row r="194" spans="1:8" ht="12.75">
      <c r="A194" s="6" t="s">
        <v>259</v>
      </c>
      <c r="B194" s="85" t="s">
        <v>499</v>
      </c>
      <c r="C194" s="7" t="s">
        <v>340</v>
      </c>
      <c r="D194" s="86" t="s">
        <v>346</v>
      </c>
      <c r="E194" s="87">
        <v>0.336</v>
      </c>
      <c r="F194" s="87">
        <v>0.08</v>
      </c>
      <c r="G194" s="87">
        <v>0.06</v>
      </c>
      <c r="H194" s="87">
        <f t="shared" si="10"/>
        <v>0.15866666666666668</v>
      </c>
    </row>
    <row r="195" spans="1:8" ht="12.75">
      <c r="A195" s="6"/>
      <c r="B195" s="85"/>
      <c r="C195" s="7"/>
      <c r="D195" s="88" t="s">
        <v>345</v>
      </c>
      <c r="E195" s="89">
        <v>9693</v>
      </c>
      <c r="F195" s="89">
        <v>3080</v>
      </c>
      <c r="G195" s="89">
        <v>2495</v>
      </c>
      <c r="H195" s="92">
        <f t="shared" si="10"/>
        <v>5089.333333333333</v>
      </c>
    </row>
    <row r="196" spans="1:8" ht="12.75">
      <c r="A196" s="6" t="s">
        <v>259</v>
      </c>
      <c r="B196" s="85" t="s">
        <v>500</v>
      </c>
      <c r="C196" s="7" t="s">
        <v>327</v>
      </c>
      <c r="D196" s="86" t="s">
        <v>346</v>
      </c>
      <c r="E196" s="87">
        <v>0.255</v>
      </c>
      <c r="F196" s="87">
        <v>0.082</v>
      </c>
      <c r="G196" s="87">
        <v>0.084</v>
      </c>
      <c r="H196" s="87">
        <f t="shared" si="10"/>
        <v>0.14033333333333334</v>
      </c>
    </row>
    <row r="197" spans="1:8" ht="12.75">
      <c r="A197" s="6"/>
      <c r="B197" s="85"/>
      <c r="C197" s="7"/>
      <c r="D197" s="88" t="s">
        <v>345</v>
      </c>
      <c r="E197" s="89">
        <v>15952</v>
      </c>
      <c r="F197" s="89">
        <v>6430</v>
      </c>
      <c r="G197" s="89">
        <v>7126</v>
      </c>
      <c r="H197" s="92">
        <f t="shared" si="10"/>
        <v>9836</v>
      </c>
    </row>
    <row r="198" spans="1:8" ht="12.75">
      <c r="A198" s="6" t="s">
        <v>260</v>
      </c>
      <c r="B198" s="85" t="s">
        <v>501</v>
      </c>
      <c r="C198" s="7" t="s">
        <v>219</v>
      </c>
      <c r="D198" s="86" t="s">
        <v>346</v>
      </c>
      <c r="E198" s="87">
        <v>0.153</v>
      </c>
      <c r="F198" s="87">
        <v>0.0725</v>
      </c>
      <c r="G198" s="87">
        <v>0.05</v>
      </c>
      <c r="H198" s="87">
        <f t="shared" si="10"/>
        <v>0.09183333333333332</v>
      </c>
    </row>
    <row r="199" spans="1:8" ht="12.75">
      <c r="A199" s="6"/>
      <c r="B199" s="85"/>
      <c r="C199" s="7"/>
      <c r="D199" s="88" t="s">
        <v>345</v>
      </c>
      <c r="E199" s="89">
        <v>1720</v>
      </c>
      <c r="F199" s="89">
        <v>944</v>
      </c>
      <c r="G199" s="89">
        <v>696</v>
      </c>
      <c r="H199" s="92">
        <f t="shared" si="10"/>
        <v>1120</v>
      </c>
    </row>
    <row r="200" spans="1:8" ht="12.75">
      <c r="A200" s="6"/>
      <c r="B200" s="93"/>
      <c r="C200" s="7"/>
      <c r="D200" s="90"/>
      <c r="E200" s="90"/>
      <c r="F200" s="90"/>
      <c r="G200" s="90"/>
      <c r="H200" s="90"/>
    </row>
    <row r="201" spans="1:10" s="12" customFormat="1" ht="12.75">
      <c r="A201" s="10"/>
      <c r="B201" s="22" t="s">
        <v>354</v>
      </c>
      <c r="C201" s="11"/>
      <c r="D201" s="8" t="s">
        <v>256</v>
      </c>
      <c r="E201" s="8">
        <f>E203+E205+E207+E209</f>
        <v>74411</v>
      </c>
      <c r="F201" s="8">
        <f>F203+F205+F207+F209</f>
        <v>52878</v>
      </c>
      <c r="G201" s="8">
        <f>G203+G205+G207+G209</f>
        <v>62786</v>
      </c>
      <c r="H201" s="77">
        <f aca="true" t="shared" si="11" ref="H201:H209">IF(ISERROR(AVERAGE(E201:G201)),0,AVERAGE(E201:G201))</f>
        <v>63358.333333333336</v>
      </c>
      <c r="I201" s="43"/>
      <c r="J201" s="43"/>
    </row>
    <row r="202" spans="1:8" ht="12.75">
      <c r="A202" s="6" t="s">
        <v>259</v>
      </c>
      <c r="B202" s="85" t="s">
        <v>502</v>
      </c>
      <c r="C202" s="7" t="s">
        <v>13</v>
      </c>
      <c r="D202" s="86" t="s">
        <v>346</v>
      </c>
      <c r="E202" s="87">
        <v>0.083</v>
      </c>
      <c r="F202" s="87">
        <v>0.089</v>
      </c>
      <c r="G202" s="87">
        <v>0.104</v>
      </c>
      <c r="H202" s="87">
        <f t="shared" si="11"/>
        <v>0.09199999999999998</v>
      </c>
    </row>
    <row r="203" spans="1:8" ht="12.75">
      <c r="A203" s="6"/>
      <c r="B203" s="85"/>
      <c r="C203" s="7"/>
      <c r="D203" s="88" t="s">
        <v>345</v>
      </c>
      <c r="E203" s="89">
        <v>31406</v>
      </c>
      <c r="F203" s="89">
        <v>36257</v>
      </c>
      <c r="G203" s="89">
        <v>46212</v>
      </c>
      <c r="H203" s="92">
        <f t="shared" si="11"/>
        <v>37958.333333333336</v>
      </c>
    </row>
    <row r="204" spans="1:8" ht="12.75">
      <c r="A204" s="6" t="s">
        <v>259</v>
      </c>
      <c r="B204" s="85" t="s">
        <v>503</v>
      </c>
      <c r="C204" s="7" t="s">
        <v>47</v>
      </c>
      <c r="D204" s="86" t="s">
        <v>346</v>
      </c>
      <c r="E204" s="87">
        <v>0.17</v>
      </c>
      <c r="F204" s="87">
        <v>0.059</v>
      </c>
      <c r="G204" s="87">
        <v>0.06</v>
      </c>
      <c r="H204" s="87">
        <f t="shared" si="11"/>
        <v>0.09633333333333334</v>
      </c>
    </row>
    <row r="205" spans="1:8" ht="12.75">
      <c r="A205" s="6"/>
      <c r="B205" s="85"/>
      <c r="C205" s="7"/>
      <c r="D205" s="88" t="s">
        <v>345</v>
      </c>
      <c r="E205" s="89">
        <v>12308</v>
      </c>
      <c r="F205" s="89">
        <v>4986</v>
      </c>
      <c r="G205" s="89">
        <v>5339</v>
      </c>
      <c r="H205" s="92">
        <f t="shared" si="11"/>
        <v>7544.333333333333</v>
      </c>
    </row>
    <row r="206" spans="1:8" ht="12.75">
      <c r="A206" s="6" t="s">
        <v>259</v>
      </c>
      <c r="B206" s="85" t="s">
        <v>504</v>
      </c>
      <c r="C206" s="7" t="s">
        <v>110</v>
      </c>
      <c r="D206" s="86" t="s">
        <v>346</v>
      </c>
      <c r="E206" s="87">
        <v>0.067</v>
      </c>
      <c r="F206" s="87">
        <v>0.045</v>
      </c>
      <c r="G206" s="87">
        <v>0.04</v>
      </c>
      <c r="H206" s="87">
        <f t="shared" si="11"/>
        <v>0.050666666666666665</v>
      </c>
    </row>
    <row r="207" spans="1:8" ht="12.75">
      <c r="A207" s="6"/>
      <c r="B207" s="85"/>
      <c r="C207" s="7"/>
      <c r="D207" s="88" t="s">
        <v>345</v>
      </c>
      <c r="E207" s="89">
        <v>3689</v>
      </c>
      <c r="F207" s="89">
        <v>2636</v>
      </c>
      <c r="G207" s="89">
        <v>2449</v>
      </c>
      <c r="H207" s="92">
        <f t="shared" si="11"/>
        <v>2924.6666666666665</v>
      </c>
    </row>
    <row r="208" spans="1:8" ht="12.75">
      <c r="A208" s="6" t="s">
        <v>260</v>
      </c>
      <c r="B208" s="85" t="s">
        <v>505</v>
      </c>
      <c r="C208" s="7" t="s">
        <v>217</v>
      </c>
      <c r="D208" s="86" t="s">
        <v>346</v>
      </c>
      <c r="E208" s="87">
        <v>0.229</v>
      </c>
      <c r="F208" s="87">
        <v>0.062</v>
      </c>
      <c r="G208" s="87">
        <v>0.057</v>
      </c>
      <c r="H208" s="87">
        <f t="shared" si="11"/>
        <v>0.116</v>
      </c>
    </row>
    <row r="209" spans="1:8" ht="12.75">
      <c r="A209" s="6"/>
      <c r="B209" s="85"/>
      <c r="C209" s="7"/>
      <c r="D209" s="88" t="s">
        <v>345</v>
      </c>
      <c r="E209" s="89">
        <v>27008</v>
      </c>
      <c r="F209" s="89">
        <v>8999</v>
      </c>
      <c r="G209" s="89">
        <v>8786</v>
      </c>
      <c r="H209" s="92">
        <f t="shared" si="11"/>
        <v>14931</v>
      </c>
    </row>
    <row r="210" spans="1:8" ht="12.75">
      <c r="A210" s="6"/>
      <c r="B210" s="85"/>
      <c r="C210" s="7"/>
      <c r="D210" s="90"/>
      <c r="E210" s="90"/>
      <c r="F210" s="90"/>
      <c r="G210" s="90"/>
      <c r="H210" s="90"/>
    </row>
    <row r="211" spans="1:10" s="12" customFormat="1" ht="12.75">
      <c r="A211" s="10"/>
      <c r="B211" s="22" t="s">
        <v>355</v>
      </c>
      <c r="C211" s="11"/>
      <c r="D211" s="8" t="s">
        <v>256</v>
      </c>
      <c r="E211" s="8">
        <f>E213+E215+E217+E221+E219</f>
        <v>535821.38</v>
      </c>
      <c r="F211" s="8">
        <f>F213+F215+F217+F221+F219</f>
        <v>569425.791</v>
      </c>
      <c r="G211" s="8">
        <f>G213+G215+G217+G221+G219</f>
        <v>612954.956</v>
      </c>
      <c r="H211" s="77">
        <f aca="true" t="shared" si="12" ref="H211:H221">IF(ISERROR(AVERAGE(E211:G211)),0,AVERAGE(E211:G211))</f>
        <v>572734.0423333334</v>
      </c>
      <c r="I211" s="43"/>
      <c r="J211" s="43"/>
    </row>
    <row r="212" spans="1:8" ht="12.75">
      <c r="A212" s="6" t="s">
        <v>259</v>
      </c>
      <c r="B212" s="85" t="s">
        <v>506</v>
      </c>
      <c r="C212" s="7" t="s">
        <v>14</v>
      </c>
      <c r="D212" s="86" t="s">
        <v>346</v>
      </c>
      <c r="E212" s="87">
        <v>0.16160758849</v>
      </c>
      <c r="F212" s="87">
        <v>0.10238858855</v>
      </c>
      <c r="G212" s="87">
        <v>0.11208058103</v>
      </c>
      <c r="H212" s="87">
        <f t="shared" si="12"/>
        <v>0.12535891935666668</v>
      </c>
    </row>
    <row r="213" spans="1:8" ht="12.75">
      <c r="A213" s="6"/>
      <c r="B213" s="85"/>
      <c r="C213" s="7"/>
      <c r="D213" s="88" t="s">
        <v>345</v>
      </c>
      <c r="E213" s="89">
        <v>382976.38</v>
      </c>
      <c r="F213" s="89">
        <v>422188.791</v>
      </c>
      <c r="G213" s="89">
        <v>469507.956</v>
      </c>
      <c r="H213" s="92">
        <f t="shared" si="12"/>
        <v>424891.04233333335</v>
      </c>
    </row>
    <row r="214" spans="1:8" ht="12.75">
      <c r="A214" s="6" t="s">
        <v>259</v>
      </c>
      <c r="B214" s="85" t="s">
        <v>507</v>
      </c>
      <c r="C214" s="7" t="s">
        <v>48</v>
      </c>
      <c r="D214" s="86" t="s">
        <v>346</v>
      </c>
      <c r="E214" s="87">
        <v>0.0848</v>
      </c>
      <c r="F214" s="87">
        <v>0.092</v>
      </c>
      <c r="G214" s="87">
        <v>0.092</v>
      </c>
      <c r="H214" s="87">
        <f t="shared" si="12"/>
        <v>0.08960000000000001</v>
      </c>
    </row>
    <row r="215" spans="1:8" ht="12.75">
      <c r="A215" s="6"/>
      <c r="B215" s="85"/>
      <c r="C215" s="7"/>
      <c r="D215" s="88" t="s">
        <v>345</v>
      </c>
      <c r="E215" s="89">
        <v>111279</v>
      </c>
      <c r="F215" s="89">
        <v>120172</v>
      </c>
      <c r="G215" s="89">
        <v>129327</v>
      </c>
      <c r="H215" s="92">
        <f t="shared" si="12"/>
        <v>120259.33333333333</v>
      </c>
    </row>
    <row r="216" spans="1:8" ht="12.75">
      <c r="A216" s="6" t="s">
        <v>259</v>
      </c>
      <c r="B216" s="85" t="s">
        <v>508</v>
      </c>
      <c r="C216" s="7" t="s">
        <v>49</v>
      </c>
      <c r="D216" s="86" t="s">
        <v>346</v>
      </c>
      <c r="E216" s="87">
        <v>0.018</v>
      </c>
      <c r="F216" s="87">
        <v>0.06</v>
      </c>
      <c r="G216" s="87">
        <v>0.06</v>
      </c>
      <c r="H216" s="87">
        <f t="shared" si="12"/>
        <v>0.046000000000000006</v>
      </c>
    </row>
    <row r="217" spans="1:8" ht="12.75">
      <c r="A217" s="6"/>
      <c r="B217" s="85"/>
      <c r="C217" s="7"/>
      <c r="D217" s="88" t="s">
        <v>345</v>
      </c>
      <c r="E217" s="89">
        <v>961</v>
      </c>
      <c r="F217" s="89">
        <v>3198</v>
      </c>
      <c r="G217" s="89">
        <v>3390</v>
      </c>
      <c r="H217" s="92">
        <f t="shared" si="12"/>
        <v>2516.3333333333335</v>
      </c>
    </row>
    <row r="218" spans="1:8" ht="12.75">
      <c r="A218" s="6" t="s">
        <v>259</v>
      </c>
      <c r="B218" s="85" t="s">
        <v>509</v>
      </c>
      <c r="C218" s="7" t="s">
        <v>365</v>
      </c>
      <c r="D218" s="86" t="s">
        <v>346</v>
      </c>
      <c r="E218" s="87">
        <v>0.1395</v>
      </c>
      <c r="F218" s="87">
        <v>0.0815</v>
      </c>
      <c r="G218" s="87">
        <v>0.0205</v>
      </c>
      <c r="H218" s="87">
        <f t="shared" si="12"/>
        <v>0.0805</v>
      </c>
    </row>
    <row r="219" spans="1:8" ht="12.75">
      <c r="A219" s="6"/>
      <c r="B219" s="85"/>
      <c r="C219" s="7"/>
      <c r="D219" s="88" t="s">
        <v>345</v>
      </c>
      <c r="E219" s="89">
        <v>27298</v>
      </c>
      <c r="F219" s="89">
        <v>18166</v>
      </c>
      <c r="G219" s="89">
        <v>4958</v>
      </c>
      <c r="H219" s="92">
        <f t="shared" si="12"/>
        <v>16807.333333333332</v>
      </c>
    </row>
    <row r="220" spans="1:8" ht="12.75">
      <c r="A220" s="6" t="s">
        <v>260</v>
      </c>
      <c r="B220" s="85" t="s">
        <v>510</v>
      </c>
      <c r="C220" s="7" t="s">
        <v>220</v>
      </c>
      <c r="D220" s="86" t="s">
        <v>346</v>
      </c>
      <c r="E220" s="87">
        <v>0.23</v>
      </c>
      <c r="F220" s="87">
        <v>0.08</v>
      </c>
      <c r="G220" s="87">
        <v>0.075</v>
      </c>
      <c r="H220" s="87">
        <f t="shared" si="12"/>
        <v>0.12833333333333333</v>
      </c>
    </row>
    <row r="221" spans="1:8" ht="12.75">
      <c r="A221" s="6"/>
      <c r="B221" s="85"/>
      <c r="C221" s="7"/>
      <c r="D221" s="88" t="s">
        <v>345</v>
      </c>
      <c r="E221" s="89">
        <v>13307</v>
      </c>
      <c r="F221" s="89">
        <v>5701</v>
      </c>
      <c r="G221" s="89">
        <v>5772</v>
      </c>
      <c r="H221" s="92">
        <f t="shared" si="12"/>
        <v>8260</v>
      </c>
    </row>
    <row r="222" spans="1:8" ht="12.75">
      <c r="A222" s="6"/>
      <c r="B222" s="93"/>
      <c r="C222" s="7"/>
      <c r="D222" s="90"/>
      <c r="E222" s="90"/>
      <c r="F222" s="90"/>
      <c r="G222" s="90"/>
      <c r="H222" s="90"/>
    </row>
    <row r="223" spans="1:8" ht="12.75">
      <c r="A223" s="6"/>
      <c r="B223" s="85"/>
      <c r="C223" s="7"/>
      <c r="D223" s="90"/>
      <c r="E223" s="90"/>
      <c r="F223" s="90"/>
      <c r="G223" s="90"/>
      <c r="H223" s="90"/>
    </row>
    <row r="224" spans="1:10" s="12" customFormat="1" ht="12.75">
      <c r="A224" s="10"/>
      <c r="B224" s="21" t="s">
        <v>277</v>
      </c>
      <c r="C224" s="11"/>
      <c r="D224" s="8" t="s">
        <v>256</v>
      </c>
      <c r="E224" s="8">
        <f>E187+E189+E191+E193+E201+E211</f>
        <v>2144793.38</v>
      </c>
      <c r="F224" s="8">
        <f>F187+F189+F191+F193+F201+F211</f>
        <v>1675379.791</v>
      </c>
      <c r="G224" s="8">
        <f>G187+G189+G191+G193+G201+G211</f>
        <v>1755684.956</v>
      </c>
      <c r="H224" s="77">
        <f>IF(ISERROR(AVERAGE(E224:G224)),0,AVERAGE(E224:G224))</f>
        <v>1858619.3756666668</v>
      </c>
      <c r="I224" s="43"/>
      <c r="J224" s="43"/>
    </row>
    <row r="225" spans="1:8" ht="12.75">
      <c r="A225" s="98"/>
      <c r="B225" s="99"/>
      <c r="C225" s="100"/>
      <c r="D225" s="89"/>
      <c r="E225" s="89"/>
      <c r="F225" s="89"/>
      <c r="G225" s="89"/>
      <c r="H225" s="101"/>
    </row>
    <row r="226" spans="1:8" ht="12.75">
      <c r="A226" s="79"/>
      <c r="B226" s="103"/>
      <c r="C226" s="102"/>
      <c r="D226" s="95"/>
      <c r="E226" s="95"/>
      <c r="F226" s="95"/>
      <c r="G226" s="95"/>
      <c r="H226" s="90"/>
    </row>
    <row r="227" spans="1:10" s="12" customFormat="1" ht="12.75">
      <c r="A227" s="10"/>
      <c r="B227" s="21" t="s">
        <v>250</v>
      </c>
      <c r="C227" s="37"/>
      <c r="D227" s="8"/>
      <c r="E227" s="8"/>
      <c r="F227" s="8"/>
      <c r="G227" s="8"/>
      <c r="H227" s="8"/>
      <c r="I227" s="43"/>
      <c r="J227" s="43"/>
    </row>
    <row r="228" spans="1:8" ht="12.75">
      <c r="A228" s="6"/>
      <c r="B228" s="21"/>
      <c r="C228" s="37"/>
      <c r="D228" s="90"/>
      <c r="E228" s="90"/>
      <c r="F228" s="90"/>
      <c r="G228" s="90"/>
      <c r="H228" s="90"/>
    </row>
    <row r="229" spans="1:8" ht="12.75">
      <c r="A229" s="6" t="s">
        <v>257</v>
      </c>
      <c r="B229" s="85" t="s">
        <v>4</v>
      </c>
      <c r="C229" s="7" t="s">
        <v>420</v>
      </c>
      <c r="D229" s="86" t="s">
        <v>346</v>
      </c>
      <c r="E229" s="87">
        <v>0.085</v>
      </c>
      <c r="F229" s="87">
        <v>0.09</v>
      </c>
      <c r="G229" s="87">
        <v>0.09</v>
      </c>
      <c r="H229" s="87">
        <f>IF(ISERROR(AVERAGE(E229:G229)),0,AVERAGE(E229:G229))</f>
        <v>0.08833333333333333</v>
      </c>
    </row>
    <row r="230" spans="1:8" ht="12.75">
      <c r="A230" s="6"/>
      <c r="B230" s="85"/>
      <c r="C230" s="7"/>
      <c r="D230" s="88" t="s">
        <v>345</v>
      </c>
      <c r="E230" s="89">
        <v>299603</v>
      </c>
      <c r="F230" s="89">
        <v>322406</v>
      </c>
      <c r="G230" s="89">
        <v>354367</v>
      </c>
      <c r="H230" s="92">
        <f>IF(ISERROR(AVERAGE(E230:G230)),0,AVERAGE(E230:G230))</f>
        <v>325458.6666666667</v>
      </c>
    </row>
    <row r="231" spans="1:8" ht="12.75">
      <c r="A231" s="6"/>
      <c r="B231" s="85"/>
      <c r="C231" s="7"/>
      <c r="D231" s="90"/>
      <c r="E231" s="90"/>
      <c r="F231" s="90"/>
      <c r="G231" s="90"/>
      <c r="H231" s="90"/>
    </row>
    <row r="232" spans="1:10" s="12" customFormat="1" ht="12.75">
      <c r="A232" s="10"/>
      <c r="B232" s="22" t="s">
        <v>279</v>
      </c>
      <c r="C232" s="11"/>
      <c r="D232" s="8" t="s">
        <v>256</v>
      </c>
      <c r="E232" s="8">
        <f>E234+E236+E238+E240+E242+E244+E246</f>
        <v>276952.369</v>
      </c>
      <c r="F232" s="8">
        <f>F234+F236+F238+F240+F242+F244+F246</f>
        <v>279598.749</v>
      </c>
      <c r="G232" s="8">
        <f>G234+G236+G238+G240+G242+G244+G246</f>
        <v>299326.617</v>
      </c>
      <c r="H232" s="77">
        <f aca="true" t="shared" si="13" ref="H232:H246">IF(ISERROR(AVERAGE(E232:G232)),0,AVERAGE(E232:G232))</f>
        <v>285292.57833333337</v>
      </c>
      <c r="I232" s="43"/>
      <c r="J232" s="43"/>
    </row>
    <row r="233" spans="1:8" ht="12.75">
      <c r="A233" s="6" t="s">
        <v>259</v>
      </c>
      <c r="B233" s="85" t="s">
        <v>511</v>
      </c>
      <c r="C233" s="7" t="s">
        <v>366</v>
      </c>
      <c r="D233" s="86" t="s">
        <v>346</v>
      </c>
      <c r="E233" s="87"/>
      <c r="F233" s="87"/>
      <c r="G233" s="87"/>
      <c r="H233" s="87">
        <f t="shared" si="13"/>
        <v>0</v>
      </c>
    </row>
    <row r="234" spans="1:8" ht="12.75">
      <c r="A234" s="6"/>
      <c r="B234" s="85"/>
      <c r="C234" s="7"/>
      <c r="D234" s="88" t="s">
        <v>345</v>
      </c>
      <c r="E234" s="89"/>
      <c r="F234" s="89"/>
      <c r="G234" s="89"/>
      <c r="H234" s="92">
        <f t="shared" si="13"/>
        <v>0</v>
      </c>
    </row>
    <row r="235" spans="1:8" ht="12.75">
      <c r="A235" s="6" t="s">
        <v>259</v>
      </c>
      <c r="B235" s="85" t="s">
        <v>512</v>
      </c>
      <c r="C235" s="7" t="s">
        <v>367</v>
      </c>
      <c r="D235" s="86" t="s">
        <v>346</v>
      </c>
      <c r="E235" s="87">
        <v>0.09</v>
      </c>
      <c r="F235" s="87">
        <v>0.1</v>
      </c>
      <c r="G235" s="87">
        <v>0.11</v>
      </c>
      <c r="H235" s="87">
        <f t="shared" si="13"/>
        <v>0.09999999999999999</v>
      </c>
    </row>
    <row r="236" spans="1:8" ht="12.75">
      <c r="A236" s="6"/>
      <c r="B236" s="85"/>
      <c r="C236" s="7"/>
      <c r="D236" s="88" t="s">
        <v>345</v>
      </c>
      <c r="E236" s="89">
        <v>3957.598</v>
      </c>
      <c r="F236" s="89">
        <v>4790.284</v>
      </c>
      <c r="G236" s="89">
        <v>5269.313</v>
      </c>
      <c r="H236" s="92">
        <f t="shared" si="13"/>
        <v>4672.3983333333335</v>
      </c>
    </row>
    <row r="237" spans="1:8" ht="12.75">
      <c r="A237" s="6" t="s">
        <v>259</v>
      </c>
      <c r="B237" s="85" t="s">
        <v>513</v>
      </c>
      <c r="C237" s="7" t="s">
        <v>368</v>
      </c>
      <c r="D237" s="86" t="s">
        <v>346</v>
      </c>
      <c r="E237" s="87">
        <v>0.085</v>
      </c>
      <c r="F237" s="87">
        <v>0.08</v>
      </c>
      <c r="G237" s="87">
        <v>0.08</v>
      </c>
      <c r="H237" s="87">
        <f t="shared" si="13"/>
        <v>0.08166666666666667</v>
      </c>
    </row>
    <row r="238" spans="1:8" ht="12.75">
      <c r="A238" s="6"/>
      <c r="B238" s="85"/>
      <c r="C238" s="7"/>
      <c r="D238" s="88" t="s">
        <v>345</v>
      </c>
      <c r="E238" s="89">
        <v>17749</v>
      </c>
      <c r="F238" s="89">
        <v>19169</v>
      </c>
      <c r="G238" s="89">
        <v>20703</v>
      </c>
      <c r="H238" s="92">
        <f t="shared" si="13"/>
        <v>19207</v>
      </c>
    </row>
    <row r="239" spans="1:8" ht="12.75">
      <c r="A239" s="6" t="s">
        <v>259</v>
      </c>
      <c r="B239" s="85" t="s">
        <v>514</v>
      </c>
      <c r="C239" s="7" t="s">
        <v>369</v>
      </c>
      <c r="D239" s="86" t="s">
        <v>346</v>
      </c>
      <c r="E239" s="87">
        <v>0.105787</v>
      </c>
      <c r="F239" s="87">
        <v>0.07155616</v>
      </c>
      <c r="G239" s="87">
        <v>0.08153138</v>
      </c>
      <c r="H239" s="87">
        <f t="shared" si="13"/>
        <v>0.08629151333333333</v>
      </c>
    </row>
    <row r="240" spans="1:8" ht="12.75">
      <c r="A240" s="6"/>
      <c r="B240" s="85"/>
      <c r="C240" s="7"/>
      <c r="D240" s="88" t="s">
        <v>345</v>
      </c>
      <c r="E240" s="89">
        <v>0</v>
      </c>
      <c r="F240" s="89">
        <v>0</v>
      </c>
      <c r="G240" s="89">
        <v>0</v>
      </c>
      <c r="H240" s="92">
        <f t="shared" si="13"/>
        <v>0</v>
      </c>
    </row>
    <row r="241" spans="1:8" ht="12.75">
      <c r="A241" s="6" t="s">
        <v>259</v>
      </c>
      <c r="B241" s="85" t="s">
        <v>515</v>
      </c>
      <c r="C241" s="7" t="s">
        <v>370</v>
      </c>
      <c r="D241" s="86" t="s">
        <v>346</v>
      </c>
      <c r="E241" s="87">
        <v>0.085</v>
      </c>
      <c r="F241" s="87">
        <v>0.065</v>
      </c>
      <c r="G241" s="87">
        <v>0.065</v>
      </c>
      <c r="H241" s="87">
        <f t="shared" si="13"/>
        <v>0.07166666666666667</v>
      </c>
    </row>
    <row r="242" spans="1:8" ht="12.75">
      <c r="A242" s="6"/>
      <c r="B242" s="85"/>
      <c r="C242" s="7"/>
      <c r="D242" s="88" t="s">
        <v>345</v>
      </c>
      <c r="E242" s="89">
        <v>10982.306</v>
      </c>
      <c r="F242" s="89">
        <v>11696.156</v>
      </c>
      <c r="G242" s="89">
        <v>12456.406</v>
      </c>
      <c r="H242" s="92">
        <f t="shared" si="13"/>
        <v>11711.622666666668</v>
      </c>
    </row>
    <row r="243" spans="1:8" ht="12.75">
      <c r="A243" s="6" t="s">
        <v>259</v>
      </c>
      <c r="B243" s="85" t="s">
        <v>516</v>
      </c>
      <c r="C243" s="7" t="s">
        <v>371</v>
      </c>
      <c r="D243" s="86" t="s">
        <v>346</v>
      </c>
      <c r="E243" s="87">
        <v>0.0848</v>
      </c>
      <c r="F243" s="87">
        <v>0.06</v>
      </c>
      <c r="G243" s="87">
        <v>0.08</v>
      </c>
      <c r="H243" s="87">
        <f t="shared" si="13"/>
        <v>0.07493333333333334</v>
      </c>
    </row>
    <row r="244" spans="1:8" ht="12.75">
      <c r="A244" s="6"/>
      <c r="B244" s="85"/>
      <c r="C244" s="7"/>
      <c r="D244" s="88" t="s">
        <v>345</v>
      </c>
      <c r="E244" s="89">
        <v>24406.818</v>
      </c>
      <c r="F244" s="89">
        <v>13093.83</v>
      </c>
      <c r="G244" s="89">
        <v>18505.945</v>
      </c>
      <c r="H244" s="92">
        <f t="shared" si="13"/>
        <v>18668.864333333335</v>
      </c>
    </row>
    <row r="245" spans="1:8" ht="12.75">
      <c r="A245" s="6" t="s">
        <v>260</v>
      </c>
      <c r="B245" s="85" t="s">
        <v>432</v>
      </c>
      <c r="C245" s="7" t="s">
        <v>230</v>
      </c>
      <c r="D245" s="86" t="s">
        <v>346</v>
      </c>
      <c r="E245" s="87">
        <v>0.085</v>
      </c>
      <c r="F245" s="87">
        <v>0.08</v>
      </c>
      <c r="G245" s="87">
        <v>0.08</v>
      </c>
      <c r="H245" s="87">
        <f t="shared" si="13"/>
        <v>0.08166666666666667</v>
      </c>
    </row>
    <row r="246" spans="1:8" ht="12.75">
      <c r="A246" s="6"/>
      <c r="B246" s="85"/>
      <c r="C246" s="7"/>
      <c r="D246" s="88" t="s">
        <v>345</v>
      </c>
      <c r="E246" s="89">
        <v>219856.647</v>
      </c>
      <c r="F246" s="89">
        <v>230849.479</v>
      </c>
      <c r="G246" s="89">
        <v>242391.953</v>
      </c>
      <c r="H246" s="92">
        <f t="shared" si="13"/>
        <v>231032.693</v>
      </c>
    </row>
    <row r="247" spans="1:8" ht="12.75">
      <c r="A247" s="6"/>
      <c r="B247" s="93"/>
      <c r="C247" s="7"/>
      <c r="D247" s="90"/>
      <c r="E247" s="90"/>
      <c r="F247" s="90"/>
      <c r="G247" s="90"/>
      <c r="H247" s="90"/>
    </row>
    <row r="248" spans="1:10" s="12" customFormat="1" ht="12.75">
      <c r="A248" s="10"/>
      <c r="B248" s="22" t="s">
        <v>280</v>
      </c>
      <c r="C248" s="11"/>
      <c r="D248" s="8" t="s">
        <v>256</v>
      </c>
      <c r="E248" s="8">
        <f>E250+E252+E254+E256+E258+E260+E262+E264</f>
        <v>117694.037</v>
      </c>
      <c r="F248" s="8">
        <f>F250+F252+F254+F256+F258+F260+F262+F264</f>
        <v>189757.26030000002</v>
      </c>
      <c r="G248" s="8">
        <f>G250+G252+G254+G256+G258+G260+G262+G264</f>
        <v>216062.740238</v>
      </c>
      <c r="H248" s="77">
        <f aca="true" t="shared" si="14" ref="H248:H264">IF(ISERROR(AVERAGE(E248:G248)),0,AVERAGE(E248:G248))</f>
        <v>174504.67917933335</v>
      </c>
      <c r="I248" s="43"/>
      <c r="J248" s="43"/>
    </row>
    <row r="249" spans="1:8" ht="12.75">
      <c r="A249" s="6" t="s">
        <v>259</v>
      </c>
      <c r="B249" s="85" t="s">
        <v>517</v>
      </c>
      <c r="C249" s="7" t="s">
        <v>372</v>
      </c>
      <c r="D249" s="86" t="s">
        <v>346</v>
      </c>
      <c r="E249" s="96">
        <v>0.1603</v>
      </c>
      <c r="F249" s="96">
        <v>0.0765</v>
      </c>
      <c r="G249" s="96">
        <v>0.08</v>
      </c>
      <c r="H249" s="87">
        <f t="shared" si="14"/>
        <v>0.10560000000000001</v>
      </c>
    </row>
    <row r="250" spans="1:8" ht="12.75">
      <c r="A250" s="6"/>
      <c r="B250" s="85"/>
      <c r="C250" s="7"/>
      <c r="D250" s="88" t="s">
        <v>345</v>
      </c>
      <c r="E250" s="97">
        <v>4308</v>
      </c>
      <c r="F250" s="97">
        <v>2378</v>
      </c>
      <c r="G250" s="97">
        <v>2685</v>
      </c>
      <c r="H250" s="92">
        <f t="shared" si="14"/>
        <v>3123.6666666666665</v>
      </c>
    </row>
    <row r="251" spans="1:8" ht="12.75">
      <c r="A251" s="6" t="s">
        <v>259</v>
      </c>
      <c r="B251" s="85" t="s">
        <v>518</v>
      </c>
      <c r="C251" s="7" t="s">
        <v>373</v>
      </c>
      <c r="D251" s="86" t="s">
        <v>346</v>
      </c>
      <c r="E251" s="87">
        <v>0.0848</v>
      </c>
      <c r="F251" s="87">
        <v>0.08</v>
      </c>
      <c r="G251" s="87">
        <v>0.06</v>
      </c>
      <c r="H251" s="87">
        <f t="shared" si="14"/>
        <v>0.07493333333333334</v>
      </c>
    </row>
    <row r="252" spans="1:8" ht="12.75">
      <c r="A252" s="6"/>
      <c r="B252" s="85"/>
      <c r="C252" s="7"/>
      <c r="D252" s="88" t="s">
        <v>345</v>
      </c>
      <c r="E252" s="89">
        <v>52.66</v>
      </c>
      <c r="F252" s="89">
        <v>56.736</v>
      </c>
      <c r="G252" s="89">
        <v>60.14</v>
      </c>
      <c r="H252" s="92">
        <f t="shared" si="14"/>
        <v>56.512</v>
      </c>
    </row>
    <row r="253" spans="1:8" ht="12.75">
      <c r="A253" s="6" t="s">
        <v>259</v>
      </c>
      <c r="B253" s="85" t="s">
        <v>519</v>
      </c>
      <c r="C253" s="7" t="s">
        <v>374</v>
      </c>
      <c r="D253" s="86" t="s">
        <v>346</v>
      </c>
      <c r="E253" s="87">
        <v>0.084</v>
      </c>
      <c r="F253" s="87">
        <v>0.062</v>
      </c>
      <c r="G253" s="87">
        <v>0.059</v>
      </c>
      <c r="H253" s="87">
        <f t="shared" si="14"/>
        <v>0.06833333333333334</v>
      </c>
    </row>
    <row r="254" spans="1:8" ht="12.75">
      <c r="A254" s="6"/>
      <c r="B254" s="85"/>
      <c r="C254" s="7"/>
      <c r="D254" s="88" t="s">
        <v>345</v>
      </c>
      <c r="E254" s="89">
        <v>1709.594</v>
      </c>
      <c r="F254" s="89">
        <v>802.519</v>
      </c>
      <c r="G254" s="89">
        <v>792.932</v>
      </c>
      <c r="H254" s="92">
        <f t="shared" si="14"/>
        <v>1101.6816666666666</v>
      </c>
    </row>
    <row r="255" spans="1:8" ht="12.75">
      <c r="A255" s="6" t="s">
        <v>259</v>
      </c>
      <c r="B255" s="85" t="s">
        <v>520</v>
      </c>
      <c r="C255" s="7" t="s">
        <v>375</v>
      </c>
      <c r="D255" s="86" t="s">
        <v>346</v>
      </c>
      <c r="E255" s="87">
        <v>0.06</v>
      </c>
      <c r="F255" s="87">
        <v>0.06</v>
      </c>
      <c r="G255" s="87">
        <v>0.06</v>
      </c>
      <c r="H255" s="87">
        <f t="shared" si="14"/>
        <v>0.06</v>
      </c>
    </row>
    <row r="256" spans="1:8" ht="12.75">
      <c r="A256" s="6"/>
      <c r="B256" s="85"/>
      <c r="C256" s="7"/>
      <c r="D256" s="88" t="s">
        <v>345</v>
      </c>
      <c r="E256" s="89">
        <v>10437.955</v>
      </c>
      <c r="F256" s="89">
        <v>11064.232300000001</v>
      </c>
      <c r="G256" s="89">
        <v>11728.086238000002</v>
      </c>
      <c r="H256" s="92">
        <f t="shared" si="14"/>
        <v>11076.757846</v>
      </c>
    </row>
    <row r="257" spans="1:8" ht="12.75">
      <c r="A257" s="6" t="s">
        <v>259</v>
      </c>
      <c r="B257" s="85" t="s">
        <v>15</v>
      </c>
      <c r="C257" s="7" t="s">
        <v>376</v>
      </c>
      <c r="D257" s="86" t="s">
        <v>346</v>
      </c>
      <c r="E257" s="87">
        <v>-0.056</v>
      </c>
      <c r="F257" s="87">
        <v>0.055</v>
      </c>
      <c r="G257" s="87">
        <v>0.08</v>
      </c>
      <c r="H257" s="87">
        <f t="shared" si="14"/>
        <v>0.026333333333333334</v>
      </c>
    </row>
    <row r="258" spans="1:8" ht="12.75">
      <c r="A258" s="6"/>
      <c r="B258" s="85"/>
      <c r="C258" s="7"/>
      <c r="D258" s="88" t="s">
        <v>345</v>
      </c>
      <c r="E258" s="89">
        <v>-33546.343</v>
      </c>
      <c r="F258" s="89">
        <v>32890.76</v>
      </c>
      <c r="G258" s="89">
        <v>50472.367</v>
      </c>
      <c r="H258" s="92">
        <f t="shared" si="14"/>
        <v>16605.594666666668</v>
      </c>
    </row>
    <row r="259" spans="1:8" ht="12.75">
      <c r="A259" s="6" t="s">
        <v>259</v>
      </c>
      <c r="B259" s="85" t="s">
        <v>521</v>
      </c>
      <c r="C259" s="7" t="s">
        <v>377</v>
      </c>
      <c r="D259" s="86" t="s">
        <v>346</v>
      </c>
      <c r="E259" s="87">
        <v>0.0848</v>
      </c>
      <c r="F259" s="87">
        <v>0.1</v>
      </c>
      <c r="G259" s="87">
        <v>0.1</v>
      </c>
      <c r="H259" s="87">
        <f t="shared" si="14"/>
        <v>0.09493333333333336</v>
      </c>
    </row>
    <row r="260" spans="1:8" ht="12.75">
      <c r="A260" s="6"/>
      <c r="B260" s="85"/>
      <c r="C260" s="7"/>
      <c r="D260" s="88" t="s">
        <v>345</v>
      </c>
      <c r="E260" s="89">
        <v>14520</v>
      </c>
      <c r="F260" s="89">
        <v>15972</v>
      </c>
      <c r="G260" s="89">
        <v>17570</v>
      </c>
      <c r="H260" s="92">
        <f t="shared" si="14"/>
        <v>16020.666666666666</v>
      </c>
    </row>
    <row r="261" spans="1:8" ht="12.75">
      <c r="A261" s="6" t="s">
        <v>259</v>
      </c>
      <c r="B261" s="85" t="s">
        <v>522</v>
      </c>
      <c r="C261" s="7" t="s">
        <v>378</v>
      </c>
      <c r="D261" s="86" t="s">
        <v>346</v>
      </c>
      <c r="E261" s="87">
        <v>0.0848</v>
      </c>
      <c r="F261" s="87">
        <v>0.07</v>
      </c>
      <c r="G261" s="87">
        <v>0.07</v>
      </c>
      <c r="H261" s="87">
        <f t="shared" si="14"/>
        <v>0.07493333333333334</v>
      </c>
    </row>
    <row r="262" spans="1:8" ht="12.75">
      <c r="A262" s="6"/>
      <c r="B262" s="85"/>
      <c r="C262" s="7"/>
      <c r="D262" s="88" t="s">
        <v>345</v>
      </c>
      <c r="E262" s="89">
        <v>13159.035</v>
      </c>
      <c r="F262" s="89">
        <v>14080.167</v>
      </c>
      <c r="G262" s="89">
        <v>15065.778</v>
      </c>
      <c r="H262" s="92">
        <f t="shared" si="14"/>
        <v>14101.659999999998</v>
      </c>
    </row>
    <row r="263" spans="1:8" ht="12.75">
      <c r="A263" s="6" t="s">
        <v>260</v>
      </c>
      <c r="B263" s="85" t="s">
        <v>433</v>
      </c>
      <c r="C263" s="7" t="s">
        <v>231</v>
      </c>
      <c r="D263" s="86" t="s">
        <v>346</v>
      </c>
      <c r="E263" s="87">
        <v>0.0848</v>
      </c>
      <c r="F263" s="87">
        <v>0.09</v>
      </c>
      <c r="G263" s="87">
        <v>0.095</v>
      </c>
      <c r="H263" s="87">
        <f t="shared" si="14"/>
        <v>0.08993333333333335</v>
      </c>
    </row>
    <row r="264" spans="1:8" ht="12.75">
      <c r="A264" s="6"/>
      <c r="B264" s="85"/>
      <c r="C264" s="7"/>
      <c r="D264" s="88" t="s">
        <v>345</v>
      </c>
      <c r="E264" s="89">
        <v>107053.136</v>
      </c>
      <c r="F264" s="89">
        <v>112512.846</v>
      </c>
      <c r="G264" s="89">
        <v>117688.437</v>
      </c>
      <c r="H264" s="92">
        <f t="shared" si="14"/>
        <v>112418.13966666667</v>
      </c>
    </row>
    <row r="265" spans="1:8" ht="12.75">
      <c r="A265" s="6"/>
      <c r="B265" s="85"/>
      <c r="C265" s="7"/>
      <c r="D265" s="90"/>
      <c r="E265" s="90"/>
      <c r="F265" s="90"/>
      <c r="G265" s="90"/>
      <c r="H265" s="90"/>
    </row>
    <row r="266" spans="1:10" s="12" customFormat="1" ht="12.75">
      <c r="A266" s="10"/>
      <c r="B266" s="22" t="s">
        <v>281</v>
      </c>
      <c r="C266" s="11"/>
      <c r="D266" s="8" t="s">
        <v>256</v>
      </c>
      <c r="E266" s="8">
        <f>E268+E270+E272+E274+E276+E278</f>
        <v>147923.5673931511</v>
      </c>
      <c r="F266" s="8">
        <f>F268+F270+F272+F274+F276+F278</f>
        <v>150314.28016</v>
      </c>
      <c r="G266" s="8">
        <f>G268+G270+G272+G274+G276+G278</f>
        <v>161935.98009</v>
      </c>
      <c r="H266" s="77">
        <f aca="true" t="shared" si="15" ref="H266:H278">IF(ISERROR(AVERAGE(E266:G266)),0,AVERAGE(E266:G266))</f>
        <v>153391.27588105036</v>
      </c>
      <c r="I266" s="43"/>
      <c r="J266" s="43"/>
    </row>
    <row r="267" spans="1:8" ht="12.75">
      <c r="A267" s="6" t="s">
        <v>259</v>
      </c>
      <c r="B267" s="85" t="s">
        <v>523</v>
      </c>
      <c r="C267" s="7" t="s">
        <v>379</v>
      </c>
      <c r="D267" s="86" t="s">
        <v>346</v>
      </c>
      <c r="E267" s="96">
        <v>0.085</v>
      </c>
      <c r="F267" s="96">
        <v>0.08</v>
      </c>
      <c r="G267" s="96">
        <v>0.08</v>
      </c>
      <c r="H267" s="87">
        <f t="shared" si="15"/>
        <v>0.08166666666666667</v>
      </c>
    </row>
    <row r="268" spans="1:8" ht="12.75">
      <c r="A268" s="6"/>
      <c r="B268" s="85"/>
      <c r="C268" s="7"/>
      <c r="D268" s="88" t="s">
        <v>345</v>
      </c>
      <c r="E268" s="97">
        <v>9016.752</v>
      </c>
      <c r="F268" s="97">
        <v>9217.971</v>
      </c>
      <c r="G268" s="97">
        <v>9955.409</v>
      </c>
      <c r="H268" s="92">
        <f t="shared" si="15"/>
        <v>9396.710666666666</v>
      </c>
    </row>
    <row r="269" spans="1:8" ht="12.75">
      <c r="A269" s="6" t="s">
        <v>259</v>
      </c>
      <c r="B269" s="85" t="s">
        <v>524</v>
      </c>
      <c r="C269" s="7" t="s">
        <v>380</v>
      </c>
      <c r="D269" s="86" t="s">
        <v>346</v>
      </c>
      <c r="E269" s="87">
        <v>0.0833</v>
      </c>
      <c r="F269" s="87">
        <v>0.0638</v>
      </c>
      <c r="G269" s="87">
        <v>0.0648</v>
      </c>
      <c r="H269" s="87">
        <f t="shared" si="15"/>
        <v>0.07063333333333334</v>
      </c>
    </row>
    <row r="270" spans="1:8" ht="12.75">
      <c r="A270" s="6"/>
      <c r="B270" s="85"/>
      <c r="C270" s="7"/>
      <c r="D270" s="88" t="s">
        <v>345</v>
      </c>
      <c r="E270" s="89">
        <v>993.697</v>
      </c>
      <c r="F270" s="89">
        <v>825.139</v>
      </c>
      <c r="G270" s="89">
        <v>891.15</v>
      </c>
      <c r="H270" s="92">
        <f t="shared" si="15"/>
        <v>903.3286666666667</v>
      </c>
    </row>
    <row r="271" spans="1:8" ht="12.75">
      <c r="A271" s="6" t="s">
        <v>259</v>
      </c>
      <c r="B271" s="85" t="s">
        <v>525</v>
      </c>
      <c r="C271" s="7" t="s">
        <v>381</v>
      </c>
      <c r="D271" s="86" t="s">
        <v>346</v>
      </c>
      <c r="E271" s="96">
        <v>0.085</v>
      </c>
      <c r="F271" s="96">
        <v>0.085</v>
      </c>
      <c r="G271" s="96">
        <v>0.085</v>
      </c>
      <c r="H271" s="87">
        <f t="shared" si="15"/>
        <v>0.085</v>
      </c>
    </row>
    <row r="272" spans="1:8" ht="12.75">
      <c r="A272" s="6"/>
      <c r="B272" s="85"/>
      <c r="C272" s="7"/>
      <c r="D272" s="88" t="s">
        <v>345</v>
      </c>
      <c r="E272" s="97">
        <v>51.223</v>
      </c>
      <c r="F272" s="97">
        <v>55.321</v>
      </c>
      <c r="G272" s="97">
        <v>59.746</v>
      </c>
      <c r="H272" s="92">
        <f t="shared" si="15"/>
        <v>55.43</v>
      </c>
    </row>
    <row r="273" spans="1:8" ht="12.75">
      <c r="A273" s="6" t="s">
        <v>259</v>
      </c>
      <c r="B273" s="85" t="s">
        <v>526</v>
      </c>
      <c r="C273" s="7" t="s">
        <v>382</v>
      </c>
      <c r="D273" s="86" t="s">
        <v>346</v>
      </c>
      <c r="E273" s="87">
        <v>0.08</v>
      </c>
      <c r="F273" s="87">
        <v>0.08</v>
      </c>
      <c r="G273" s="87">
        <v>0.08</v>
      </c>
      <c r="H273" s="87">
        <f t="shared" si="15"/>
        <v>0.08</v>
      </c>
    </row>
    <row r="274" spans="1:8" ht="12.75">
      <c r="A274" s="6"/>
      <c r="B274" s="85"/>
      <c r="C274" s="7"/>
      <c r="D274" s="88" t="s">
        <v>345</v>
      </c>
      <c r="E274" s="89">
        <v>27135.302</v>
      </c>
      <c r="F274" s="89">
        <v>29306.12616</v>
      </c>
      <c r="G274" s="89">
        <v>31650.61609</v>
      </c>
      <c r="H274" s="92">
        <f t="shared" si="15"/>
        <v>29364.01475</v>
      </c>
    </row>
    <row r="275" spans="1:8" ht="12.75">
      <c r="A275" s="6" t="s">
        <v>259</v>
      </c>
      <c r="B275" s="85" t="s">
        <v>527</v>
      </c>
      <c r="C275" s="7" t="s">
        <v>383</v>
      </c>
      <c r="D275" s="86" t="s">
        <v>346</v>
      </c>
      <c r="E275" s="96">
        <v>0.6612</v>
      </c>
      <c r="F275" s="96">
        <v>-0.034</v>
      </c>
      <c r="G275" s="96">
        <v>0.9275</v>
      </c>
      <c r="H275" s="87">
        <f t="shared" si="15"/>
        <v>0.5182333333333333</v>
      </c>
    </row>
    <row r="276" spans="1:8" ht="12.75">
      <c r="A276" s="6"/>
      <c r="B276" s="85"/>
      <c r="C276" s="7"/>
      <c r="D276" s="88" t="s">
        <v>345</v>
      </c>
      <c r="E276" s="97">
        <v>5590.371393151121</v>
      </c>
      <c r="F276" s="97">
        <v>-534.673</v>
      </c>
      <c r="G276" s="97">
        <v>1248</v>
      </c>
      <c r="H276" s="92">
        <f t="shared" si="15"/>
        <v>2101.2327977170403</v>
      </c>
    </row>
    <row r="277" spans="1:8" ht="12.75">
      <c r="A277" s="6" t="s">
        <v>260</v>
      </c>
      <c r="B277" s="85" t="s">
        <v>434</v>
      </c>
      <c r="C277" s="7" t="s">
        <v>232</v>
      </c>
      <c r="D277" s="86" t="s">
        <v>346</v>
      </c>
      <c r="E277" s="87">
        <v>0.085</v>
      </c>
      <c r="F277" s="87">
        <v>0.06</v>
      </c>
      <c r="G277" s="87">
        <v>0.06</v>
      </c>
      <c r="H277" s="87">
        <f t="shared" si="15"/>
        <v>0.06833333333333334</v>
      </c>
    </row>
    <row r="278" spans="1:8" ht="12.75">
      <c r="A278" s="6"/>
      <c r="B278" s="85"/>
      <c r="C278" s="7"/>
      <c r="D278" s="105" t="s">
        <v>345</v>
      </c>
      <c r="E278" s="90">
        <v>105136.222</v>
      </c>
      <c r="F278" s="90">
        <v>111444.396</v>
      </c>
      <c r="G278" s="90">
        <v>118131.059</v>
      </c>
      <c r="H278" s="106">
        <f t="shared" si="15"/>
        <v>111570.559</v>
      </c>
    </row>
    <row r="279" spans="1:8" ht="12.75">
      <c r="A279" s="6"/>
      <c r="B279" s="93"/>
      <c r="C279" s="7"/>
      <c r="D279" s="107"/>
      <c r="E279" s="90"/>
      <c r="F279" s="90"/>
      <c r="G279" s="90"/>
      <c r="H279" s="90"/>
    </row>
    <row r="280" spans="1:10" s="12" customFormat="1" ht="12.75">
      <c r="A280" s="10"/>
      <c r="B280" s="22" t="s">
        <v>282</v>
      </c>
      <c r="C280" s="11"/>
      <c r="D280" s="74" t="s">
        <v>256</v>
      </c>
      <c r="E280" s="8">
        <f>E282+E284+E286+E288+E290</f>
        <v>79344.75954476773</v>
      </c>
      <c r="F280" s="8">
        <f>F282+F284+F286+F288+F290</f>
        <v>84507.74976254335</v>
      </c>
      <c r="G280" s="8">
        <f>G282+G284+G286+G288+G290</f>
        <v>92214.6569510668</v>
      </c>
      <c r="H280" s="77">
        <f aca="true" t="shared" si="16" ref="H280:H314">IF(ISERROR(AVERAGE(E280:G280)),0,AVERAGE(E280:G280))</f>
        <v>85355.72208612597</v>
      </c>
      <c r="I280" s="43"/>
      <c r="J280" s="43"/>
    </row>
    <row r="281" spans="1:8" ht="12.75">
      <c r="A281" s="6" t="s">
        <v>259</v>
      </c>
      <c r="B281" s="85" t="s">
        <v>528</v>
      </c>
      <c r="C281" s="7" t="s">
        <v>384</v>
      </c>
      <c r="D281" s="86" t="s">
        <v>346</v>
      </c>
      <c r="E281" s="87">
        <v>0.15</v>
      </c>
      <c r="F281" s="87">
        <v>0.07</v>
      </c>
      <c r="G281" s="87">
        <v>0.06</v>
      </c>
      <c r="H281" s="87">
        <f t="shared" si="16"/>
        <v>0.09333333333333334</v>
      </c>
    </row>
    <row r="282" spans="1:8" ht="12.75">
      <c r="A282" s="6"/>
      <c r="B282" s="85"/>
      <c r="C282" s="7"/>
      <c r="D282" s="88" t="s">
        <v>345</v>
      </c>
      <c r="E282" s="89">
        <v>4931</v>
      </c>
      <c r="F282" s="89">
        <v>2622</v>
      </c>
      <c r="G282" s="89">
        <v>2381</v>
      </c>
      <c r="H282" s="92">
        <f t="shared" si="16"/>
        <v>3311.3333333333335</v>
      </c>
    </row>
    <row r="283" spans="1:8" ht="12.75">
      <c r="A283" s="6" t="s">
        <v>259</v>
      </c>
      <c r="B283" s="85" t="s">
        <v>529</v>
      </c>
      <c r="C283" s="7" t="s">
        <v>385</v>
      </c>
      <c r="D283" s="86" t="s">
        <v>346</v>
      </c>
      <c r="E283" s="96">
        <v>0.11</v>
      </c>
      <c r="F283" s="96">
        <v>0.12</v>
      </c>
      <c r="G283" s="96">
        <v>0.125</v>
      </c>
      <c r="H283" s="87">
        <f t="shared" si="16"/>
        <v>0.11833333333333333</v>
      </c>
    </row>
    <row r="284" spans="1:8" ht="12.75">
      <c r="A284" s="6"/>
      <c r="B284" s="85"/>
      <c r="C284" s="7"/>
      <c r="D284" s="88" t="s">
        <v>345</v>
      </c>
      <c r="E284" s="97">
        <v>1691</v>
      </c>
      <c r="F284" s="97">
        <v>3284</v>
      </c>
      <c r="G284" s="97">
        <v>4972</v>
      </c>
      <c r="H284" s="92">
        <f t="shared" si="16"/>
        <v>3315.6666666666665</v>
      </c>
    </row>
    <row r="285" spans="1:8" ht="12.75">
      <c r="A285" s="6" t="s">
        <v>259</v>
      </c>
      <c r="B285" s="85" t="s">
        <v>530</v>
      </c>
      <c r="C285" s="7" t="s">
        <v>386</v>
      </c>
      <c r="D285" s="86" t="s">
        <v>346</v>
      </c>
      <c r="E285" s="87">
        <v>0.0848</v>
      </c>
      <c r="F285" s="87">
        <v>0.062</v>
      </c>
      <c r="G285" s="87">
        <v>0.059</v>
      </c>
      <c r="H285" s="87">
        <f t="shared" si="16"/>
        <v>0.0686</v>
      </c>
    </row>
    <row r="286" spans="1:8" ht="12.75">
      <c r="A286" s="6"/>
      <c r="B286" s="85"/>
      <c r="C286" s="7"/>
      <c r="D286" s="88" t="s">
        <v>345</v>
      </c>
      <c r="E286" s="89">
        <v>18376.13254476774</v>
      </c>
      <c r="F286" s="89">
        <v>19515.452762543344</v>
      </c>
      <c r="G286" s="89">
        <v>20666.8644755334</v>
      </c>
      <c r="H286" s="92">
        <f t="shared" si="16"/>
        <v>19519.483260948164</v>
      </c>
    </row>
    <row r="287" spans="1:8" ht="12.75">
      <c r="A287" s="6" t="s">
        <v>259</v>
      </c>
      <c r="B287" s="85" t="s">
        <v>531</v>
      </c>
      <c r="C287" s="7" t="s">
        <v>387</v>
      </c>
      <c r="D287" s="86" t="s">
        <v>346</v>
      </c>
      <c r="E287" s="87">
        <v>0.085</v>
      </c>
      <c r="F287" s="87">
        <v>0.062</v>
      </c>
      <c r="G287" s="87">
        <v>0.059</v>
      </c>
      <c r="H287" s="87">
        <f t="shared" si="16"/>
        <v>0.06866666666666667</v>
      </c>
    </row>
    <row r="288" spans="1:8" ht="12.75">
      <c r="A288" s="6"/>
      <c r="B288" s="85"/>
      <c r="C288" s="7"/>
      <c r="D288" s="88" t="s">
        <v>345</v>
      </c>
      <c r="E288" s="89">
        <v>18373.133</v>
      </c>
      <c r="F288" s="89">
        <v>19515.453</v>
      </c>
      <c r="G288" s="89">
        <v>20666.8644755334</v>
      </c>
      <c r="H288" s="92">
        <f t="shared" si="16"/>
        <v>19518.48349184447</v>
      </c>
    </row>
    <row r="289" spans="1:8" ht="12.75">
      <c r="A289" s="6" t="s">
        <v>260</v>
      </c>
      <c r="B289" s="85" t="s">
        <v>435</v>
      </c>
      <c r="C289" s="7" t="s">
        <v>233</v>
      </c>
      <c r="D289" s="86" t="s">
        <v>346</v>
      </c>
      <c r="E289" s="96">
        <v>0.2038459304041626</v>
      </c>
      <c r="F289" s="96">
        <v>0.100000016678947</v>
      </c>
      <c r="G289" s="96">
        <v>0.09999998989154742</v>
      </c>
      <c r="H289" s="87">
        <f t="shared" si="16"/>
        <v>0.1346153123248857</v>
      </c>
    </row>
    <row r="290" spans="1:8" ht="12.75">
      <c r="A290" s="6"/>
      <c r="B290" s="85"/>
      <c r="C290" s="7"/>
      <c r="D290" s="88" t="s">
        <v>345</v>
      </c>
      <c r="E290" s="97">
        <v>35973.494</v>
      </c>
      <c r="F290" s="97">
        <v>39570.844</v>
      </c>
      <c r="G290" s="97">
        <v>43527.928</v>
      </c>
      <c r="H290" s="92">
        <f t="shared" si="16"/>
        <v>39690.75533333333</v>
      </c>
    </row>
    <row r="291" spans="1:8" ht="12.75">
      <c r="A291" s="6"/>
      <c r="B291" s="93"/>
      <c r="C291" s="7"/>
      <c r="D291" s="90"/>
      <c r="E291" s="90"/>
      <c r="F291" s="90"/>
      <c r="G291" s="90"/>
      <c r="H291" s="90">
        <f t="shared" si="16"/>
        <v>0</v>
      </c>
    </row>
    <row r="292" spans="1:10" s="12" customFormat="1" ht="12.75">
      <c r="A292" s="10"/>
      <c r="B292" s="22" t="s">
        <v>283</v>
      </c>
      <c r="C292" s="11"/>
      <c r="D292" s="8" t="s">
        <v>256</v>
      </c>
      <c r="E292" s="8">
        <f>E294+E296+E298+E300</f>
        <v>24285.398</v>
      </c>
      <c r="F292" s="8">
        <f>F294+F296+F298+F300</f>
        <v>17980.576</v>
      </c>
      <c r="G292" s="8">
        <f>G294+G296+G298+G300</f>
        <v>19361.658</v>
      </c>
      <c r="H292" s="77">
        <f t="shared" si="16"/>
        <v>20542.543999999998</v>
      </c>
      <c r="I292" s="43"/>
      <c r="J292" s="43"/>
    </row>
    <row r="293" spans="1:8" ht="12.75">
      <c r="A293" s="6" t="s">
        <v>259</v>
      </c>
      <c r="B293" s="85" t="s">
        <v>532</v>
      </c>
      <c r="C293" s="7" t="s">
        <v>388</v>
      </c>
      <c r="D293" s="86" t="s">
        <v>346</v>
      </c>
      <c r="E293" s="87">
        <v>0.12</v>
      </c>
      <c r="F293" s="87">
        <v>0.08</v>
      </c>
      <c r="G293" s="87">
        <v>0.08</v>
      </c>
      <c r="H293" s="87">
        <f t="shared" si="16"/>
        <v>0.09333333333333334</v>
      </c>
    </row>
    <row r="294" spans="1:8" ht="12.75">
      <c r="A294" s="6"/>
      <c r="B294" s="85"/>
      <c r="C294" s="7"/>
      <c r="D294" s="88" t="s">
        <v>345</v>
      </c>
      <c r="E294" s="89">
        <v>24285.398</v>
      </c>
      <c r="F294" s="89">
        <v>17980.576</v>
      </c>
      <c r="G294" s="89">
        <v>19361.658</v>
      </c>
      <c r="H294" s="92">
        <f t="shared" si="16"/>
        <v>20542.543999999998</v>
      </c>
    </row>
    <row r="295" spans="1:8" ht="12.75">
      <c r="A295" s="6" t="s">
        <v>259</v>
      </c>
      <c r="B295" s="85" t="s">
        <v>533</v>
      </c>
      <c r="C295" s="7" t="s">
        <v>389</v>
      </c>
      <c r="D295" s="86" t="s">
        <v>346</v>
      </c>
      <c r="E295" s="96"/>
      <c r="F295" s="96"/>
      <c r="G295" s="96"/>
      <c r="H295" s="87">
        <f t="shared" si="16"/>
        <v>0</v>
      </c>
    </row>
    <row r="296" spans="1:8" ht="12.75">
      <c r="A296" s="6"/>
      <c r="B296" s="85"/>
      <c r="C296" s="7"/>
      <c r="D296" s="88" t="s">
        <v>345</v>
      </c>
      <c r="E296" s="97"/>
      <c r="F296" s="97"/>
      <c r="G296" s="97"/>
      <c r="H296" s="92">
        <f t="shared" si="16"/>
        <v>0</v>
      </c>
    </row>
    <row r="297" spans="1:8" ht="12.75">
      <c r="A297" s="6" t="s">
        <v>259</v>
      </c>
      <c r="B297" s="85" t="s">
        <v>534</v>
      </c>
      <c r="C297" s="7" t="s">
        <v>390</v>
      </c>
      <c r="D297" s="86" t="s">
        <v>346</v>
      </c>
      <c r="E297" s="96"/>
      <c r="F297" s="96"/>
      <c r="G297" s="96"/>
      <c r="H297" s="87">
        <f t="shared" si="16"/>
        <v>0</v>
      </c>
    </row>
    <row r="298" spans="1:8" ht="12.75">
      <c r="A298" s="6"/>
      <c r="B298" s="85"/>
      <c r="C298" s="7"/>
      <c r="D298" s="88" t="s">
        <v>345</v>
      </c>
      <c r="E298" s="97"/>
      <c r="F298" s="97"/>
      <c r="G298" s="97"/>
      <c r="H298" s="92">
        <f t="shared" si="16"/>
        <v>0</v>
      </c>
    </row>
    <row r="299" spans="1:8" ht="12.75">
      <c r="A299" s="6" t="s">
        <v>260</v>
      </c>
      <c r="B299" s="85" t="s">
        <v>436</v>
      </c>
      <c r="C299" s="7" t="s">
        <v>234</v>
      </c>
      <c r="D299" s="86" t="s">
        <v>346</v>
      </c>
      <c r="E299" s="96"/>
      <c r="F299" s="96"/>
      <c r="G299" s="96"/>
      <c r="H299" s="87">
        <f t="shared" si="16"/>
        <v>0</v>
      </c>
    </row>
    <row r="300" spans="1:8" ht="12.75">
      <c r="A300" s="6"/>
      <c r="B300" s="85"/>
      <c r="C300" s="7"/>
      <c r="D300" s="88" t="s">
        <v>345</v>
      </c>
      <c r="E300" s="97"/>
      <c r="F300" s="97"/>
      <c r="G300" s="97"/>
      <c r="H300" s="92">
        <f t="shared" si="16"/>
        <v>0</v>
      </c>
    </row>
    <row r="301" spans="1:8" ht="12.75">
      <c r="A301" s="6"/>
      <c r="B301" s="93"/>
      <c r="C301" s="7"/>
      <c r="D301" s="90"/>
      <c r="E301" s="90"/>
      <c r="F301" s="90"/>
      <c r="G301" s="90"/>
      <c r="H301" s="90">
        <f t="shared" si="16"/>
        <v>0</v>
      </c>
    </row>
    <row r="302" spans="1:10" s="12" customFormat="1" ht="12.75">
      <c r="A302" s="10"/>
      <c r="B302" s="22" t="s">
        <v>284</v>
      </c>
      <c r="C302" s="11"/>
      <c r="D302" s="8" t="s">
        <v>256</v>
      </c>
      <c r="E302" s="8">
        <f>E304+E306+E308+E310+E312+E314</f>
        <v>707073.7124563296</v>
      </c>
      <c r="F302" s="8">
        <f>F304+F306+F308+F310+F312+F314</f>
        <v>3745496.1385893426</v>
      </c>
      <c r="G302" s="8">
        <f>G304+G306+G308+G310+G312+G314</f>
        <v>3797540.18849292</v>
      </c>
      <c r="H302" s="77">
        <f t="shared" si="16"/>
        <v>2750036.6798461974</v>
      </c>
      <c r="I302" s="43"/>
      <c r="J302" s="43"/>
    </row>
    <row r="303" spans="1:8" ht="12.75">
      <c r="A303" s="6" t="s">
        <v>259</v>
      </c>
      <c r="B303" s="85" t="s">
        <v>535</v>
      </c>
      <c r="C303" s="7" t="s">
        <v>391</v>
      </c>
      <c r="D303" s="86" t="s">
        <v>346</v>
      </c>
      <c r="E303" s="87">
        <v>0.0725</v>
      </c>
      <c r="F303" s="87">
        <v>0.0785</v>
      </c>
      <c r="G303" s="87">
        <v>0.0815</v>
      </c>
      <c r="H303" s="87">
        <f t="shared" si="16"/>
        <v>0.0775</v>
      </c>
    </row>
    <row r="304" spans="1:8" ht="12.75">
      <c r="A304" s="6"/>
      <c r="B304" s="85"/>
      <c r="C304" s="7"/>
      <c r="D304" s="88" t="s">
        <v>345</v>
      </c>
      <c r="E304" s="89">
        <v>15134</v>
      </c>
      <c r="F304" s="89">
        <v>16329</v>
      </c>
      <c r="G304" s="89">
        <v>17668</v>
      </c>
      <c r="H304" s="92">
        <f t="shared" si="16"/>
        <v>16377</v>
      </c>
    </row>
    <row r="305" spans="1:8" ht="12.75">
      <c r="A305" s="6" t="s">
        <v>259</v>
      </c>
      <c r="B305" s="85" t="s">
        <v>536</v>
      </c>
      <c r="C305" s="7" t="s">
        <v>392</v>
      </c>
      <c r="D305" s="86" t="s">
        <v>346</v>
      </c>
      <c r="E305" s="96">
        <v>0.1098</v>
      </c>
      <c r="F305" s="96">
        <v>0.1</v>
      </c>
      <c r="G305" s="96">
        <v>0.1</v>
      </c>
      <c r="H305" s="87">
        <f t="shared" si="16"/>
        <v>0.10326666666666666</v>
      </c>
    </row>
    <row r="306" spans="1:8" ht="12.75">
      <c r="A306" s="6"/>
      <c r="B306" s="85"/>
      <c r="C306" s="7"/>
      <c r="D306" s="88" t="s">
        <v>345</v>
      </c>
      <c r="E306" s="97">
        <v>25825.11</v>
      </c>
      <c r="F306" s="97">
        <v>28377.621</v>
      </c>
      <c r="G306" s="97">
        <v>31215.385</v>
      </c>
      <c r="H306" s="92">
        <f t="shared" si="16"/>
        <v>28472.70533333333</v>
      </c>
    </row>
    <row r="307" spans="1:8" ht="12.75">
      <c r="A307" s="6" t="s">
        <v>259</v>
      </c>
      <c r="B307" s="85" t="s">
        <v>537</v>
      </c>
      <c r="C307" s="7" t="s">
        <v>393</v>
      </c>
      <c r="D307" s="86" t="s">
        <v>346</v>
      </c>
      <c r="E307" s="87">
        <v>0.085</v>
      </c>
      <c r="F307" s="87">
        <v>0.075</v>
      </c>
      <c r="G307" s="87">
        <v>0.075</v>
      </c>
      <c r="H307" s="87">
        <f t="shared" si="16"/>
        <v>0.07833333333333332</v>
      </c>
    </row>
    <row r="308" spans="1:8" ht="12.75">
      <c r="A308" s="6"/>
      <c r="B308" s="85"/>
      <c r="C308" s="7"/>
      <c r="D308" s="88" t="s">
        <v>345</v>
      </c>
      <c r="E308" s="89">
        <v>90714</v>
      </c>
      <c r="F308" s="89">
        <v>97319</v>
      </c>
      <c r="G308" s="89">
        <v>104339</v>
      </c>
      <c r="H308" s="92">
        <f t="shared" si="16"/>
        <v>97457.33333333333</v>
      </c>
    </row>
    <row r="309" spans="1:8" ht="12.75">
      <c r="A309" s="6" t="s">
        <v>259</v>
      </c>
      <c r="B309" s="85" t="s">
        <v>538</v>
      </c>
      <c r="C309" s="7" t="s">
        <v>394</v>
      </c>
      <c r="D309" s="86" t="s">
        <v>346</v>
      </c>
      <c r="E309" s="87">
        <v>0.13</v>
      </c>
      <c r="F309" s="87">
        <v>0.13</v>
      </c>
      <c r="G309" s="87">
        <v>0.13</v>
      </c>
      <c r="H309" s="87">
        <f t="shared" si="16"/>
        <v>0.13</v>
      </c>
    </row>
    <row r="310" spans="1:8" ht="12.75">
      <c r="A310" s="6"/>
      <c r="B310" s="85"/>
      <c r="C310" s="7"/>
      <c r="D310" s="88" t="s">
        <v>345</v>
      </c>
      <c r="E310" s="89">
        <v>19302.871</v>
      </c>
      <c r="F310" s="89">
        <v>21812.244</v>
      </c>
      <c r="G310" s="89">
        <v>24647.835</v>
      </c>
      <c r="H310" s="92">
        <f t="shared" si="16"/>
        <v>21920.983333333334</v>
      </c>
    </row>
    <row r="311" spans="1:8" ht="12.75">
      <c r="A311" s="6" t="s">
        <v>259</v>
      </c>
      <c r="B311" s="85" t="s">
        <v>539</v>
      </c>
      <c r="C311" s="7" t="s">
        <v>395</v>
      </c>
      <c r="D311" s="86" t="s">
        <v>346</v>
      </c>
      <c r="E311" s="87">
        <v>0.085</v>
      </c>
      <c r="F311" s="87">
        <v>0.06</v>
      </c>
      <c r="G311" s="87">
        <v>0.06</v>
      </c>
      <c r="H311" s="87">
        <f t="shared" si="16"/>
        <v>0.06833333333333334</v>
      </c>
    </row>
    <row r="312" spans="1:8" ht="12.75">
      <c r="A312" s="6"/>
      <c r="B312" s="85"/>
      <c r="C312" s="7"/>
      <c r="D312" s="88" t="s">
        <v>345</v>
      </c>
      <c r="E312" s="89">
        <v>534724</v>
      </c>
      <c r="F312" s="89">
        <v>3577070</v>
      </c>
      <c r="G312" s="89">
        <v>3615033</v>
      </c>
      <c r="H312" s="92">
        <f t="shared" si="16"/>
        <v>2575609</v>
      </c>
    </row>
    <row r="313" spans="1:8" ht="12.75">
      <c r="A313" s="6" t="s">
        <v>260</v>
      </c>
      <c r="B313" s="85" t="s">
        <v>437</v>
      </c>
      <c r="C313" s="7" t="s">
        <v>235</v>
      </c>
      <c r="D313" s="86" t="s">
        <v>346</v>
      </c>
      <c r="E313" s="87">
        <v>0.16</v>
      </c>
      <c r="F313" s="87">
        <v>0.06</v>
      </c>
      <c r="G313" s="87">
        <v>0.06</v>
      </c>
      <c r="H313" s="87">
        <f t="shared" si="16"/>
        <v>0.09333333333333334</v>
      </c>
    </row>
    <row r="314" spans="1:8" ht="12.75">
      <c r="A314" s="6"/>
      <c r="B314" s="85"/>
      <c r="C314" s="7"/>
      <c r="D314" s="88" t="s">
        <v>345</v>
      </c>
      <c r="E314" s="89">
        <v>21373.731456329697</v>
      </c>
      <c r="F314" s="89">
        <v>4588.273589342445</v>
      </c>
      <c r="G314" s="89">
        <v>4636.968492919654</v>
      </c>
      <c r="H314" s="92">
        <f t="shared" si="16"/>
        <v>10199.657846197266</v>
      </c>
    </row>
    <row r="315" spans="1:8" ht="12.75">
      <c r="A315" s="6"/>
      <c r="B315" s="85"/>
      <c r="C315" s="7"/>
      <c r="D315" s="90"/>
      <c r="E315" s="90"/>
      <c r="F315" s="90"/>
      <c r="G315" s="90"/>
      <c r="H315" s="90"/>
    </row>
    <row r="316" spans="1:10" s="12" customFormat="1" ht="12.75">
      <c r="A316" s="10"/>
      <c r="B316" s="22" t="s">
        <v>285</v>
      </c>
      <c r="C316" s="11"/>
      <c r="D316" s="8" t="s">
        <v>256</v>
      </c>
      <c r="E316" s="8">
        <f>E318+E320+E322+E324+E326+E328</f>
        <v>39889.835999999996</v>
      </c>
      <c r="F316" s="8">
        <f>F318+F320+F322+F324+F326+F328</f>
        <v>33488.508</v>
      </c>
      <c r="G316" s="8">
        <f>G318+G320+G322+G324+G326+G328</f>
        <v>36551.272</v>
      </c>
      <c r="H316" s="77">
        <f aca="true" t="shared" si="17" ref="H316:H344">IF(ISERROR(AVERAGE(E316:G316)),0,AVERAGE(E316:G316))</f>
        <v>36643.20533333333</v>
      </c>
      <c r="I316" s="43"/>
      <c r="J316" s="43"/>
    </row>
    <row r="317" spans="1:8" ht="12.75">
      <c r="A317" s="6" t="s">
        <v>259</v>
      </c>
      <c r="B317" s="85" t="s">
        <v>540</v>
      </c>
      <c r="C317" s="7" t="s">
        <v>396</v>
      </c>
      <c r="D317" s="86" t="s">
        <v>346</v>
      </c>
      <c r="E317" s="96">
        <v>0.089</v>
      </c>
      <c r="F317" s="96">
        <v>0.081</v>
      </c>
      <c r="G317" s="96">
        <v>0.077</v>
      </c>
      <c r="H317" s="87">
        <f t="shared" si="17"/>
        <v>0.08233333333333333</v>
      </c>
    </row>
    <row r="318" spans="1:8" ht="12.75">
      <c r="A318" s="6"/>
      <c r="B318" s="85"/>
      <c r="C318" s="7"/>
      <c r="D318" s="88" t="s">
        <v>345</v>
      </c>
      <c r="E318" s="97">
        <v>877.02</v>
      </c>
      <c r="F318" s="97">
        <v>789.714</v>
      </c>
      <c r="G318" s="97">
        <v>812.713</v>
      </c>
      <c r="H318" s="92">
        <f t="shared" si="17"/>
        <v>826.4823333333334</v>
      </c>
    </row>
    <row r="319" spans="1:8" ht="12.75">
      <c r="A319" s="6" t="s">
        <v>259</v>
      </c>
      <c r="B319" s="85" t="s">
        <v>541</v>
      </c>
      <c r="C319" s="7" t="s">
        <v>397</v>
      </c>
      <c r="D319" s="86" t="s">
        <v>346</v>
      </c>
      <c r="E319" s="96">
        <v>0.013</v>
      </c>
      <c r="F319" s="96">
        <v>0.02</v>
      </c>
      <c r="G319" s="96">
        <v>0.005</v>
      </c>
      <c r="H319" s="87">
        <f t="shared" si="17"/>
        <v>0.012666666666666666</v>
      </c>
    </row>
    <row r="320" spans="1:8" ht="12.75">
      <c r="A320" s="6"/>
      <c r="B320" s="85"/>
      <c r="C320" s="7"/>
      <c r="D320" s="88" t="s">
        <v>345</v>
      </c>
      <c r="E320" s="97">
        <v>2821</v>
      </c>
      <c r="F320" s="97">
        <v>1489</v>
      </c>
      <c r="G320" s="97">
        <v>1721</v>
      </c>
      <c r="H320" s="92">
        <f t="shared" si="17"/>
        <v>2010.3333333333333</v>
      </c>
    </row>
    <row r="321" spans="1:8" ht="12.75">
      <c r="A321" s="6" t="s">
        <v>259</v>
      </c>
      <c r="B321" s="85" t="s">
        <v>542</v>
      </c>
      <c r="C321" s="7" t="s">
        <v>398</v>
      </c>
      <c r="D321" s="86" t="s">
        <v>346</v>
      </c>
      <c r="E321" s="96">
        <v>0.06</v>
      </c>
      <c r="F321" s="96">
        <v>0.05</v>
      </c>
      <c r="G321" s="96">
        <v>0.052</v>
      </c>
      <c r="H321" s="87">
        <f t="shared" si="17"/>
        <v>0.054</v>
      </c>
    </row>
    <row r="322" spans="1:8" ht="12.75">
      <c r="A322" s="6"/>
      <c r="B322" s="85"/>
      <c r="C322" s="7"/>
      <c r="D322" s="88" t="s">
        <v>345</v>
      </c>
      <c r="E322" s="97">
        <v>6703</v>
      </c>
      <c r="F322" s="97">
        <v>7047</v>
      </c>
      <c r="G322" s="97">
        <v>7470</v>
      </c>
      <c r="H322" s="92">
        <f t="shared" si="17"/>
        <v>7073.333333333333</v>
      </c>
    </row>
    <row r="323" spans="1:8" ht="12.75">
      <c r="A323" s="6" t="s">
        <v>259</v>
      </c>
      <c r="B323" s="85" t="s">
        <v>543</v>
      </c>
      <c r="C323" s="7" t="s">
        <v>399</v>
      </c>
      <c r="D323" s="86" t="s">
        <v>346</v>
      </c>
      <c r="E323" s="96">
        <v>0.179</v>
      </c>
      <c r="F323" s="96">
        <v>0.189</v>
      </c>
      <c r="G323" s="96">
        <v>0.122</v>
      </c>
      <c r="H323" s="87">
        <f t="shared" si="17"/>
        <v>0.16333333333333333</v>
      </c>
    </row>
    <row r="324" spans="1:8" ht="12.75">
      <c r="A324" s="6"/>
      <c r="B324" s="85"/>
      <c r="C324" s="7"/>
      <c r="D324" s="88" t="s">
        <v>345</v>
      </c>
      <c r="E324" s="97">
        <v>1246.96</v>
      </c>
      <c r="F324" s="97">
        <v>1566.073</v>
      </c>
      <c r="G324" s="97">
        <v>1201.304</v>
      </c>
      <c r="H324" s="92">
        <f t="shared" si="17"/>
        <v>1338.1123333333335</v>
      </c>
    </row>
    <row r="325" spans="1:8" ht="12.75">
      <c r="A325" s="6" t="s">
        <v>259</v>
      </c>
      <c r="B325" s="85" t="s">
        <v>544</v>
      </c>
      <c r="C325" s="7" t="s">
        <v>400</v>
      </c>
      <c r="D325" s="86" t="s">
        <v>346</v>
      </c>
      <c r="E325" s="96">
        <v>0.0845</v>
      </c>
      <c r="F325" s="96">
        <v>0.1</v>
      </c>
      <c r="G325" s="96">
        <v>0.1</v>
      </c>
      <c r="H325" s="87">
        <f t="shared" si="17"/>
        <v>0.09483333333333333</v>
      </c>
    </row>
    <row r="326" spans="1:8" ht="12.75">
      <c r="A326" s="6"/>
      <c r="B326" s="85"/>
      <c r="C326" s="7"/>
      <c r="D326" s="88" t="s">
        <v>345</v>
      </c>
      <c r="E326" s="97">
        <v>16030</v>
      </c>
      <c r="F326" s="97">
        <v>17633</v>
      </c>
      <c r="G326" s="97">
        <v>19396</v>
      </c>
      <c r="H326" s="92">
        <f t="shared" si="17"/>
        <v>17686.333333333332</v>
      </c>
    </row>
    <row r="327" spans="1:8" ht="12.75">
      <c r="A327" s="6" t="s">
        <v>260</v>
      </c>
      <c r="B327" s="85" t="s">
        <v>438</v>
      </c>
      <c r="C327" s="7" t="s">
        <v>236</v>
      </c>
      <c r="D327" s="86" t="s">
        <v>346</v>
      </c>
      <c r="E327" s="96">
        <v>0.21</v>
      </c>
      <c r="F327" s="96">
        <v>0.07</v>
      </c>
      <c r="G327" s="96">
        <v>0.08</v>
      </c>
      <c r="H327" s="87">
        <f t="shared" si="17"/>
        <v>0.12000000000000001</v>
      </c>
    </row>
    <row r="328" spans="1:8" ht="12.75">
      <c r="A328" s="6"/>
      <c r="B328" s="85"/>
      <c r="C328" s="7"/>
      <c r="D328" s="88" t="s">
        <v>345</v>
      </c>
      <c r="E328" s="97">
        <v>12211.856</v>
      </c>
      <c r="F328" s="97">
        <v>4963.721</v>
      </c>
      <c r="G328" s="97">
        <v>5950.255</v>
      </c>
      <c r="H328" s="92">
        <f t="shared" si="17"/>
        <v>7708.6106666666665</v>
      </c>
    </row>
    <row r="329" spans="1:8" ht="12.75">
      <c r="A329" s="6"/>
      <c r="B329" s="85"/>
      <c r="C329" s="7"/>
      <c r="D329" s="90"/>
      <c r="E329" s="90"/>
      <c r="F329" s="90"/>
      <c r="G329" s="90"/>
      <c r="H329" s="90">
        <f>IF(ISERROR(AVERAGE(E329:G329)),0,AVERAGE(E329:G329))</f>
        <v>0</v>
      </c>
    </row>
    <row r="330" spans="1:10" s="12" customFormat="1" ht="12.75">
      <c r="A330" s="10"/>
      <c r="B330" s="22" t="s">
        <v>286</v>
      </c>
      <c r="C330" s="11"/>
      <c r="D330" s="8" t="s">
        <v>256</v>
      </c>
      <c r="E330" s="8">
        <f>E332+E334+E336+E338+E340+E342+E344</f>
        <v>441693.41868</v>
      </c>
      <c r="F330" s="8">
        <f>F332+F334+F336+F338+F340+F342+F344</f>
        <v>464365.24286999996</v>
      </c>
      <c r="G330" s="8">
        <f>G332+G334+G336+G338+G340+G342+G344</f>
        <v>496938.83002</v>
      </c>
      <c r="H330" s="77">
        <f t="shared" si="17"/>
        <v>467665.83052333334</v>
      </c>
      <c r="I330" s="43"/>
      <c r="J330" s="43"/>
    </row>
    <row r="331" spans="1:8" ht="12.75">
      <c r="A331" s="6" t="s">
        <v>259</v>
      </c>
      <c r="B331" s="85" t="s">
        <v>545</v>
      </c>
      <c r="C331" s="7" t="s">
        <v>401</v>
      </c>
      <c r="D331" s="86" t="s">
        <v>346</v>
      </c>
      <c r="E331" s="87">
        <v>0.08</v>
      </c>
      <c r="F331" s="87">
        <v>0.11</v>
      </c>
      <c r="G331" s="87">
        <v>0.08</v>
      </c>
      <c r="H331" s="87">
        <f t="shared" si="17"/>
        <v>0.09000000000000001</v>
      </c>
    </row>
    <row r="332" spans="1:8" ht="12.75">
      <c r="A332" s="6"/>
      <c r="B332" s="85"/>
      <c r="C332" s="7"/>
      <c r="D332" s="88" t="s">
        <v>345</v>
      </c>
      <c r="E332" s="89">
        <v>19615.231</v>
      </c>
      <c r="F332" s="89">
        <v>21829.165</v>
      </c>
      <c r="G332" s="89">
        <v>23467.015</v>
      </c>
      <c r="H332" s="92">
        <f t="shared" si="17"/>
        <v>21637.137</v>
      </c>
    </row>
    <row r="333" spans="1:8" ht="12.75">
      <c r="A333" s="6" t="s">
        <v>259</v>
      </c>
      <c r="B333" s="85" t="s">
        <v>17</v>
      </c>
      <c r="C333" s="7" t="s">
        <v>402</v>
      </c>
      <c r="D333" s="86" t="s">
        <v>346</v>
      </c>
      <c r="E333" s="96">
        <v>0.085</v>
      </c>
      <c r="F333" s="96">
        <v>0.08</v>
      </c>
      <c r="G333" s="96">
        <v>0.07</v>
      </c>
      <c r="H333" s="87">
        <f t="shared" si="17"/>
        <v>0.07833333333333334</v>
      </c>
    </row>
    <row r="334" spans="1:8" ht="12.75">
      <c r="A334" s="6"/>
      <c r="B334" s="85"/>
      <c r="C334" s="7"/>
      <c r="D334" s="88" t="s">
        <v>345</v>
      </c>
      <c r="E334" s="97">
        <v>356825</v>
      </c>
      <c r="F334" s="97">
        <v>384948.6</v>
      </c>
      <c r="G334" s="97">
        <v>411629.2</v>
      </c>
      <c r="H334" s="92">
        <f t="shared" si="17"/>
        <v>384467.60000000003</v>
      </c>
    </row>
    <row r="335" spans="1:8" ht="12.75">
      <c r="A335" s="6" t="s">
        <v>259</v>
      </c>
      <c r="B335" s="85" t="s">
        <v>546</v>
      </c>
      <c r="C335" s="7" t="s">
        <v>403</v>
      </c>
      <c r="D335" s="86" t="s">
        <v>346</v>
      </c>
      <c r="E335" s="96">
        <v>0.085</v>
      </c>
      <c r="F335" s="96">
        <v>0.11</v>
      </c>
      <c r="G335" s="96">
        <v>0.06</v>
      </c>
      <c r="H335" s="87">
        <f t="shared" si="17"/>
        <v>0.085</v>
      </c>
    </row>
    <row r="336" spans="1:8" ht="12.75">
      <c r="A336" s="6"/>
      <c r="B336" s="85"/>
      <c r="C336" s="7"/>
      <c r="D336" s="88" t="s">
        <v>345</v>
      </c>
      <c r="E336" s="97">
        <v>8368.475</v>
      </c>
      <c r="F336" s="97">
        <v>9229.933</v>
      </c>
      <c r="G336" s="97">
        <v>10144.963</v>
      </c>
      <c r="H336" s="92">
        <f t="shared" si="17"/>
        <v>9247.790333333334</v>
      </c>
    </row>
    <row r="337" spans="1:8" ht="12.75">
      <c r="A337" s="6" t="s">
        <v>259</v>
      </c>
      <c r="B337" s="85" t="s">
        <v>547</v>
      </c>
      <c r="C337" s="7" t="s">
        <v>404</v>
      </c>
      <c r="D337" s="86" t="s">
        <v>346</v>
      </c>
      <c r="E337" s="87">
        <v>0.084</v>
      </c>
      <c r="F337" s="87">
        <v>0.084</v>
      </c>
      <c r="G337" s="87">
        <v>0.084</v>
      </c>
      <c r="H337" s="87">
        <f t="shared" si="17"/>
        <v>0.084</v>
      </c>
    </row>
    <row r="338" spans="1:8" ht="12.75">
      <c r="A338" s="6"/>
      <c r="B338" s="85"/>
      <c r="C338" s="7"/>
      <c r="D338" s="88" t="s">
        <v>345</v>
      </c>
      <c r="E338" s="89">
        <v>4352</v>
      </c>
      <c r="F338" s="89">
        <v>4786</v>
      </c>
      <c r="G338" s="89">
        <v>5232</v>
      </c>
      <c r="H338" s="92">
        <f t="shared" si="17"/>
        <v>4790</v>
      </c>
    </row>
    <row r="339" spans="1:8" ht="12.75">
      <c r="A339" s="6" t="s">
        <v>259</v>
      </c>
      <c r="B339" s="85" t="s">
        <v>548</v>
      </c>
      <c r="C339" s="7" t="s">
        <v>405</v>
      </c>
      <c r="D339" s="86" t="s">
        <v>346</v>
      </c>
      <c r="E339" s="87">
        <v>0.13</v>
      </c>
      <c r="F339" s="87">
        <v>0.25</v>
      </c>
      <c r="G339" s="87">
        <v>0.0695</v>
      </c>
      <c r="H339" s="87">
        <f t="shared" si="17"/>
        <v>0.14983333333333335</v>
      </c>
    </row>
    <row r="340" spans="1:8" ht="12.75">
      <c r="A340" s="6"/>
      <c r="B340" s="85"/>
      <c r="C340" s="7"/>
      <c r="D340" s="88" t="s">
        <v>345</v>
      </c>
      <c r="E340" s="89">
        <v>10860</v>
      </c>
      <c r="F340" s="89">
        <v>13560</v>
      </c>
      <c r="G340" s="89">
        <v>14503</v>
      </c>
      <c r="H340" s="92">
        <f t="shared" si="17"/>
        <v>12974.333333333334</v>
      </c>
    </row>
    <row r="341" spans="1:8" ht="12.75">
      <c r="A341" s="6" t="s">
        <v>259</v>
      </c>
      <c r="B341" s="85" t="s">
        <v>549</v>
      </c>
      <c r="C341" s="7" t="s">
        <v>406</v>
      </c>
      <c r="D341" s="86" t="s">
        <v>346</v>
      </c>
      <c r="E341" s="87">
        <v>0.085</v>
      </c>
      <c r="F341" s="87">
        <v>0.062</v>
      </c>
      <c r="G341" s="87">
        <v>0.059</v>
      </c>
      <c r="H341" s="87">
        <f t="shared" si="17"/>
        <v>0.06866666666666667</v>
      </c>
    </row>
    <row r="342" spans="1:8" ht="12.75">
      <c r="A342" s="6"/>
      <c r="B342" s="85"/>
      <c r="C342" s="7"/>
      <c r="D342" s="88" t="s">
        <v>345</v>
      </c>
      <c r="E342" s="89">
        <v>20174.71268</v>
      </c>
      <c r="F342" s="89">
        <v>21425.54487</v>
      </c>
      <c r="G342" s="89">
        <v>22689.65202</v>
      </c>
      <c r="H342" s="92">
        <f t="shared" si="17"/>
        <v>21429.969856666667</v>
      </c>
    </row>
    <row r="343" spans="1:8" ht="12.75">
      <c r="A343" s="6" t="s">
        <v>260</v>
      </c>
      <c r="B343" s="85" t="s">
        <v>439</v>
      </c>
      <c r="C343" s="7" t="s">
        <v>237</v>
      </c>
      <c r="D343" s="86" t="s">
        <v>346</v>
      </c>
      <c r="E343" s="87">
        <v>0.25046</v>
      </c>
      <c r="F343" s="87">
        <v>0.08</v>
      </c>
      <c r="G343" s="87">
        <v>0.08</v>
      </c>
      <c r="H343" s="87">
        <f t="shared" si="17"/>
        <v>0.13682000000000002</v>
      </c>
    </row>
    <row r="344" spans="1:8" ht="12.75">
      <c r="A344" s="98"/>
      <c r="B344" s="108"/>
      <c r="C344" s="13"/>
      <c r="D344" s="88" t="s">
        <v>345</v>
      </c>
      <c r="E344" s="89">
        <v>21498</v>
      </c>
      <c r="F344" s="89">
        <v>8586</v>
      </c>
      <c r="G344" s="89">
        <v>9273</v>
      </c>
      <c r="H344" s="92">
        <f t="shared" si="17"/>
        <v>13119</v>
      </c>
    </row>
    <row r="345" spans="1:8" ht="12.75">
      <c r="A345" s="6"/>
      <c r="B345" s="85"/>
      <c r="C345" s="7"/>
      <c r="D345" s="90"/>
      <c r="E345" s="90"/>
      <c r="F345" s="90"/>
      <c r="G345" s="90"/>
      <c r="H345" s="90"/>
    </row>
    <row r="346" spans="1:10" s="12" customFormat="1" ht="12.75">
      <c r="A346" s="10"/>
      <c r="B346" s="22" t="s">
        <v>287</v>
      </c>
      <c r="C346" s="11"/>
      <c r="D346" s="8" t="s">
        <v>256</v>
      </c>
      <c r="E346" s="8">
        <f>E348+E350+E352+E354+E356</f>
        <v>142213.47415871444</v>
      </c>
      <c r="F346" s="8">
        <f>F348+F350+F352+F354+F356</f>
        <v>155768.3390914116</v>
      </c>
      <c r="G346" s="8">
        <f>G348+G350+G352+G354+G356</f>
        <v>170816.4165387245</v>
      </c>
      <c r="H346" s="77">
        <f aca="true" t="shared" si="18" ref="H346:H356">IF(ISERROR(AVERAGE(E346:G346)),0,AVERAGE(E346:G346))</f>
        <v>156266.0765962835</v>
      </c>
      <c r="I346" s="43"/>
      <c r="J346" s="43"/>
    </row>
    <row r="347" spans="1:8" ht="12.75">
      <c r="A347" s="6" t="s">
        <v>259</v>
      </c>
      <c r="B347" s="85" t="s">
        <v>550</v>
      </c>
      <c r="C347" s="7" t="s">
        <v>407</v>
      </c>
      <c r="D347" s="86" t="s">
        <v>346</v>
      </c>
      <c r="E347" s="87">
        <v>0.1792</v>
      </c>
      <c r="F347" s="87">
        <v>0.08</v>
      </c>
      <c r="G347" s="87">
        <v>0.08</v>
      </c>
      <c r="H347" s="87">
        <f t="shared" si="18"/>
        <v>0.11306666666666666</v>
      </c>
    </row>
    <row r="348" spans="1:8" ht="12.75">
      <c r="A348" s="6"/>
      <c r="B348" s="85"/>
      <c r="C348" s="7"/>
      <c r="D348" s="88" t="s">
        <v>345</v>
      </c>
      <c r="E348" s="89">
        <v>28237.424158714428</v>
      </c>
      <c r="F348" s="89">
        <v>30496.418091411586</v>
      </c>
      <c r="G348" s="89">
        <v>32936.13153872452</v>
      </c>
      <c r="H348" s="92">
        <f t="shared" si="18"/>
        <v>30556.657929616846</v>
      </c>
    </row>
    <row r="349" spans="1:8" ht="12.75">
      <c r="A349" s="6" t="s">
        <v>259</v>
      </c>
      <c r="B349" s="85" t="s">
        <v>551</v>
      </c>
      <c r="C349" s="7" t="s">
        <v>408</v>
      </c>
      <c r="D349" s="86" t="s">
        <v>346</v>
      </c>
      <c r="E349" s="87">
        <v>0.0848</v>
      </c>
      <c r="F349" s="87">
        <v>0.085</v>
      </c>
      <c r="G349" s="87">
        <v>0.085</v>
      </c>
      <c r="H349" s="87">
        <f t="shared" si="18"/>
        <v>0.08493333333333335</v>
      </c>
    </row>
    <row r="350" spans="1:8" ht="12.75">
      <c r="A350" s="6"/>
      <c r="B350" s="85"/>
      <c r="C350" s="7"/>
      <c r="D350" s="88" t="s">
        <v>345</v>
      </c>
      <c r="E350" s="89">
        <v>12667</v>
      </c>
      <c r="F350" s="89">
        <v>13773</v>
      </c>
      <c r="G350" s="89">
        <v>14944</v>
      </c>
      <c r="H350" s="92">
        <f t="shared" si="18"/>
        <v>13794.666666666666</v>
      </c>
    </row>
    <row r="351" spans="1:8" ht="12.75">
      <c r="A351" s="6" t="s">
        <v>259</v>
      </c>
      <c r="B351" s="85" t="s">
        <v>552</v>
      </c>
      <c r="C351" s="7" t="s">
        <v>409</v>
      </c>
      <c r="D351" s="86" t="s">
        <v>346</v>
      </c>
      <c r="E351" s="96">
        <v>0.8384</v>
      </c>
      <c r="F351" s="96">
        <v>0.9346</v>
      </c>
      <c r="G351" s="96">
        <v>0.9345</v>
      </c>
      <c r="H351" s="87">
        <f t="shared" si="18"/>
        <v>0.9025</v>
      </c>
    </row>
    <row r="352" spans="1:8" ht="12.75">
      <c r="A352" s="6"/>
      <c r="B352" s="85"/>
      <c r="C352" s="7"/>
      <c r="D352" s="88" t="s">
        <v>345</v>
      </c>
      <c r="E352" s="97">
        <v>1753.05</v>
      </c>
      <c r="F352" s="97">
        <v>2090.921</v>
      </c>
      <c r="G352" s="97">
        <v>2237.285</v>
      </c>
      <c r="H352" s="92">
        <f t="shared" si="18"/>
        <v>2027.0853333333332</v>
      </c>
    </row>
    <row r="353" spans="1:8" ht="12.75">
      <c r="A353" s="6" t="s">
        <v>259</v>
      </c>
      <c r="B353" s="85" t="s">
        <v>553</v>
      </c>
      <c r="C353" s="7" t="s">
        <v>410</v>
      </c>
      <c r="D353" s="86" t="s">
        <v>346</v>
      </c>
      <c r="E353" s="87">
        <v>0.3276</v>
      </c>
      <c r="F353" s="87">
        <v>0.2</v>
      </c>
      <c r="G353" s="87">
        <v>0.18</v>
      </c>
      <c r="H353" s="87">
        <f t="shared" si="18"/>
        <v>0.23586666666666667</v>
      </c>
    </row>
    <row r="354" spans="1:8" ht="12.75">
      <c r="A354" s="6"/>
      <c r="B354" s="85"/>
      <c r="C354" s="7"/>
      <c r="D354" s="88" t="s">
        <v>345</v>
      </c>
      <c r="E354" s="89">
        <v>4835</v>
      </c>
      <c r="F354" s="89">
        <v>3927</v>
      </c>
      <c r="G354" s="89">
        <v>4241</v>
      </c>
      <c r="H354" s="92">
        <f t="shared" si="18"/>
        <v>4334.333333333333</v>
      </c>
    </row>
    <row r="355" spans="1:8" ht="12.75">
      <c r="A355" s="6" t="s">
        <v>260</v>
      </c>
      <c r="B355" s="85" t="s">
        <v>440</v>
      </c>
      <c r="C355" s="7" t="s">
        <v>238</v>
      </c>
      <c r="D355" s="86" t="s">
        <v>346</v>
      </c>
      <c r="E355" s="87">
        <v>0.105</v>
      </c>
      <c r="F355" s="87">
        <v>0.105</v>
      </c>
      <c r="G355" s="87">
        <v>0.105</v>
      </c>
      <c r="H355" s="87">
        <f t="shared" si="18"/>
        <v>0.105</v>
      </c>
    </row>
    <row r="356" spans="1:8" ht="12.75">
      <c r="A356" s="6"/>
      <c r="B356" s="85"/>
      <c r="C356" s="7"/>
      <c r="D356" s="88" t="s">
        <v>345</v>
      </c>
      <c r="E356" s="89">
        <v>94721</v>
      </c>
      <c r="F356" s="89">
        <v>105481</v>
      </c>
      <c r="G356" s="89">
        <v>116458</v>
      </c>
      <c r="H356" s="92">
        <f t="shared" si="18"/>
        <v>105553.33333333333</v>
      </c>
    </row>
    <row r="357" spans="1:8" ht="12.75">
      <c r="A357" s="6"/>
      <c r="B357" s="85"/>
      <c r="C357" s="7"/>
      <c r="D357" s="90"/>
      <c r="E357" s="90"/>
      <c r="F357" s="90"/>
      <c r="G357" s="90"/>
      <c r="H357" s="90"/>
    </row>
    <row r="358" spans="1:10" s="12" customFormat="1" ht="12.75">
      <c r="A358" s="10"/>
      <c r="B358" s="22" t="s">
        <v>288</v>
      </c>
      <c r="C358" s="11"/>
      <c r="D358" s="8" t="s">
        <v>256</v>
      </c>
      <c r="E358" s="8"/>
      <c r="F358" s="8"/>
      <c r="G358" s="8"/>
      <c r="H358" s="77"/>
      <c r="I358" s="43"/>
      <c r="J358" s="43"/>
    </row>
    <row r="359" spans="1:8" ht="12.75">
      <c r="A359" s="6" t="s">
        <v>259</v>
      </c>
      <c r="B359" s="85" t="s">
        <v>554</v>
      </c>
      <c r="C359" s="7" t="s">
        <v>411</v>
      </c>
      <c r="D359" s="86" t="s">
        <v>346</v>
      </c>
      <c r="E359" s="87">
        <v>0.1</v>
      </c>
      <c r="F359" s="87">
        <v>0.09</v>
      </c>
      <c r="G359" s="87">
        <v>0.09</v>
      </c>
      <c r="H359" s="87">
        <f aca="true" t="shared" si="19" ref="H359:H370">IF(ISERROR(AVERAGE(E359:G359)),0,AVERAGE(E359:G359))</f>
        <v>0.09333333333333334</v>
      </c>
    </row>
    <row r="360" spans="1:8" ht="12.75">
      <c r="A360" s="6"/>
      <c r="B360" s="85"/>
      <c r="C360" s="7"/>
      <c r="D360" s="88" t="s">
        <v>345</v>
      </c>
      <c r="E360" s="89">
        <v>13682.876186652002</v>
      </c>
      <c r="F360" s="89">
        <v>14914.335</v>
      </c>
      <c r="G360" s="89">
        <v>16256.625</v>
      </c>
      <c r="H360" s="92">
        <f t="shared" si="19"/>
        <v>14951.278728883999</v>
      </c>
    </row>
    <row r="361" spans="1:8" ht="12.75">
      <c r="A361" s="6" t="s">
        <v>259</v>
      </c>
      <c r="B361" s="85" t="s">
        <v>555</v>
      </c>
      <c r="C361" s="7" t="s">
        <v>412</v>
      </c>
      <c r="D361" s="86" t="s">
        <v>346</v>
      </c>
      <c r="E361" s="87">
        <v>0.296</v>
      </c>
      <c r="F361" s="87">
        <v>0.048</v>
      </c>
      <c r="G361" s="87">
        <v>0.08</v>
      </c>
      <c r="H361" s="87">
        <f t="shared" si="19"/>
        <v>0.14133333333333334</v>
      </c>
    </row>
    <row r="362" spans="1:8" ht="12.75">
      <c r="A362" s="6"/>
      <c r="B362" s="85"/>
      <c r="C362" s="7"/>
      <c r="D362" s="88" t="s">
        <v>345</v>
      </c>
      <c r="E362" s="89">
        <v>9938.286</v>
      </c>
      <c r="F362" s="89">
        <v>10411.081</v>
      </c>
      <c r="G362" s="89">
        <v>11243.967</v>
      </c>
      <c r="H362" s="92">
        <f t="shared" si="19"/>
        <v>10531.111333333332</v>
      </c>
    </row>
    <row r="363" spans="1:8" ht="12.75">
      <c r="A363" s="6" t="s">
        <v>259</v>
      </c>
      <c r="B363" s="85" t="s">
        <v>556</v>
      </c>
      <c r="C363" s="7" t="s">
        <v>413</v>
      </c>
      <c r="D363" s="86" t="s">
        <v>346</v>
      </c>
      <c r="E363" s="87">
        <v>0.0848</v>
      </c>
      <c r="F363" s="87">
        <v>0.06</v>
      </c>
      <c r="G363" s="87">
        <v>0.06</v>
      </c>
      <c r="H363" s="87">
        <f t="shared" si="19"/>
        <v>0.06826666666666666</v>
      </c>
    </row>
    <row r="364" spans="1:8" ht="12.75">
      <c r="A364" s="6"/>
      <c r="B364" s="85"/>
      <c r="C364" s="7"/>
      <c r="D364" s="88" t="s">
        <v>345</v>
      </c>
      <c r="E364" s="89">
        <v>61321.987</v>
      </c>
      <c r="F364" s="89">
        <v>65001.305</v>
      </c>
      <c r="G364" s="89">
        <v>68836.383</v>
      </c>
      <c r="H364" s="92">
        <f t="shared" si="19"/>
        <v>65053.225</v>
      </c>
    </row>
    <row r="365" spans="1:8" ht="12.75">
      <c r="A365" s="6" t="s">
        <v>259</v>
      </c>
      <c r="B365" s="85" t="s">
        <v>557</v>
      </c>
      <c r="C365" s="7" t="s">
        <v>414</v>
      </c>
      <c r="D365" s="86" t="s">
        <v>346</v>
      </c>
      <c r="E365" s="96">
        <v>0.0843</v>
      </c>
      <c r="F365" s="96">
        <v>0.11</v>
      </c>
      <c r="G365" s="96">
        <v>0.08</v>
      </c>
      <c r="H365" s="87">
        <f t="shared" si="19"/>
        <v>0.09143333333333332</v>
      </c>
    </row>
    <row r="366" spans="1:8" ht="12.75">
      <c r="A366" s="6"/>
      <c r="B366" s="85"/>
      <c r="C366" s="7"/>
      <c r="D366" s="88" t="s">
        <v>345</v>
      </c>
      <c r="E366" s="97">
        <v>18093.498</v>
      </c>
      <c r="F366" s="97">
        <v>20272.97</v>
      </c>
      <c r="G366" s="97">
        <v>21906.635</v>
      </c>
      <c r="H366" s="92">
        <f t="shared" si="19"/>
        <v>20091.034333333333</v>
      </c>
    </row>
    <row r="367" spans="1:8" ht="12.75">
      <c r="A367" s="6" t="s">
        <v>259</v>
      </c>
      <c r="B367" s="85" t="s">
        <v>558</v>
      </c>
      <c r="C367" s="7" t="s">
        <v>415</v>
      </c>
      <c r="D367" s="86" t="s">
        <v>346</v>
      </c>
      <c r="E367" s="96">
        <v>0</v>
      </c>
      <c r="F367" s="96">
        <v>0</v>
      </c>
      <c r="G367" s="96">
        <v>0</v>
      </c>
      <c r="H367" s="87">
        <f t="shared" si="19"/>
        <v>0</v>
      </c>
    </row>
    <row r="368" spans="1:8" ht="12.75">
      <c r="A368" s="6"/>
      <c r="B368" s="85"/>
      <c r="C368" s="7"/>
      <c r="D368" s="88" t="s">
        <v>345</v>
      </c>
      <c r="E368" s="97">
        <v>8</v>
      </c>
      <c r="F368" s="97">
        <v>8</v>
      </c>
      <c r="G368" s="97">
        <v>9</v>
      </c>
      <c r="H368" s="92">
        <f t="shared" si="19"/>
        <v>8.333333333333334</v>
      </c>
    </row>
    <row r="369" spans="1:8" ht="12.75">
      <c r="A369" s="6" t="s">
        <v>260</v>
      </c>
      <c r="B369" s="85" t="s">
        <v>441</v>
      </c>
      <c r="C369" s="7" t="s">
        <v>244</v>
      </c>
      <c r="D369" s="86" t="s">
        <v>346</v>
      </c>
      <c r="E369" s="96"/>
      <c r="F369" s="96"/>
      <c r="G369" s="96"/>
      <c r="H369" s="87">
        <f t="shared" si="19"/>
        <v>0</v>
      </c>
    </row>
    <row r="370" spans="1:8" ht="12.75">
      <c r="A370" s="6"/>
      <c r="B370" s="85"/>
      <c r="C370" s="7"/>
      <c r="D370" s="88" t="s">
        <v>345</v>
      </c>
      <c r="E370" s="97"/>
      <c r="F370" s="97"/>
      <c r="G370" s="97"/>
      <c r="H370" s="92">
        <f t="shared" si="19"/>
        <v>0</v>
      </c>
    </row>
    <row r="371" spans="1:8" ht="12.75">
      <c r="A371" s="6"/>
      <c r="B371" s="85"/>
      <c r="C371" s="7"/>
      <c r="D371" s="90"/>
      <c r="E371" s="90"/>
      <c r="F371" s="90"/>
      <c r="G371" s="90"/>
      <c r="H371" s="90"/>
    </row>
    <row r="372" spans="1:10" s="12" customFormat="1" ht="12.75">
      <c r="A372" s="10"/>
      <c r="B372" s="21" t="s">
        <v>278</v>
      </c>
      <c r="C372" s="11"/>
      <c r="D372" s="8" t="s">
        <v>256</v>
      </c>
      <c r="E372" s="8">
        <f>E358+E346+E330+E316+E302+E292+E280+E266+E248+E232+E230</f>
        <v>2276673.5722329626</v>
      </c>
      <c r="F372" s="8">
        <f>F358+F346+F330+F316+F302+F292+F280+F266+F248+F232+F230</f>
        <v>5443682.843773298</v>
      </c>
      <c r="G372" s="8">
        <f>G358+G346+G330+G316+G302+G292+G280+G266+G248+G232+G230</f>
        <v>5645115.35933071</v>
      </c>
      <c r="H372" s="77">
        <f>IF(ISERROR(AVERAGE(E372:G372)),0,AVERAGE(E372:G372))</f>
        <v>4455157.258445657</v>
      </c>
      <c r="I372" s="43"/>
      <c r="J372" s="43"/>
    </row>
    <row r="373" spans="1:8" ht="12.75">
      <c r="A373" s="98"/>
      <c r="B373" s="99"/>
      <c r="C373" s="100"/>
      <c r="D373" s="89"/>
      <c r="E373" s="89"/>
      <c r="F373" s="89"/>
      <c r="G373" s="89"/>
      <c r="H373" s="101"/>
    </row>
    <row r="374" spans="1:8" ht="12.75">
      <c r="A374" s="79"/>
      <c r="B374" s="103"/>
      <c r="C374" s="102"/>
      <c r="D374" s="95"/>
      <c r="E374" s="95"/>
      <c r="F374" s="95"/>
      <c r="G374" s="95"/>
      <c r="H374" s="90"/>
    </row>
    <row r="375" spans="1:10" s="12" customFormat="1" ht="12.75">
      <c r="A375" s="10"/>
      <c r="B375" s="21" t="s">
        <v>251</v>
      </c>
      <c r="C375" s="37"/>
      <c r="D375" s="8"/>
      <c r="E375" s="8"/>
      <c r="F375" s="8"/>
      <c r="G375" s="8"/>
      <c r="H375" s="8"/>
      <c r="I375" s="43"/>
      <c r="J375" s="43"/>
    </row>
    <row r="376" spans="1:10" s="12" customFormat="1" ht="12.75">
      <c r="A376" s="10"/>
      <c r="B376" s="21"/>
      <c r="C376" s="37"/>
      <c r="D376" s="8"/>
      <c r="E376" s="8"/>
      <c r="F376" s="8"/>
      <c r="G376" s="8"/>
      <c r="H376" s="8"/>
      <c r="I376" s="43"/>
      <c r="J376" s="43"/>
    </row>
    <row r="377" spans="1:10" s="12" customFormat="1" ht="12.75">
      <c r="A377" s="10"/>
      <c r="B377" s="22" t="s">
        <v>290</v>
      </c>
      <c r="C377" s="11"/>
      <c r="D377" s="8" t="s">
        <v>256</v>
      </c>
      <c r="E377" s="8">
        <f>E379+E381+E383+E385+E387+E389</f>
        <v>185112.255</v>
      </c>
      <c r="F377" s="8">
        <f>F379+F381+F383+F385+F387+F389</f>
        <v>182573.706</v>
      </c>
      <c r="G377" s="8">
        <f>G379+G381+G383+G385+G387+G389</f>
        <v>200065.239</v>
      </c>
      <c r="H377" s="77">
        <f aca="true" t="shared" si="20" ref="H377:H389">IF(ISERROR(AVERAGE(E377:G377)),0,AVERAGE(E377:G377))</f>
        <v>189250.4</v>
      </c>
      <c r="I377" s="43"/>
      <c r="J377" s="43"/>
    </row>
    <row r="378" spans="1:8" ht="12.75">
      <c r="A378" s="6" t="s">
        <v>259</v>
      </c>
      <c r="B378" s="85" t="s">
        <v>559</v>
      </c>
      <c r="C378" s="7" t="s">
        <v>331</v>
      </c>
      <c r="D378" s="86" t="s">
        <v>346</v>
      </c>
      <c r="E378" s="96"/>
      <c r="F378" s="96"/>
      <c r="G378" s="96"/>
      <c r="H378" s="87">
        <f t="shared" si="20"/>
        <v>0</v>
      </c>
    </row>
    <row r="379" spans="1:8" ht="12.75">
      <c r="A379" s="6"/>
      <c r="B379" s="85"/>
      <c r="C379" s="7"/>
      <c r="D379" s="88" t="s">
        <v>345</v>
      </c>
      <c r="E379" s="97"/>
      <c r="F379" s="97"/>
      <c r="G379" s="97"/>
      <c r="H379" s="92">
        <f t="shared" si="20"/>
        <v>0</v>
      </c>
    </row>
    <row r="380" spans="1:8" ht="12.75">
      <c r="A380" s="6" t="s">
        <v>259</v>
      </c>
      <c r="B380" s="85" t="s">
        <v>560</v>
      </c>
      <c r="C380" s="7" t="s">
        <v>321</v>
      </c>
      <c r="D380" s="86" t="s">
        <v>346</v>
      </c>
      <c r="E380" s="87">
        <v>0.27</v>
      </c>
      <c r="F380" s="87">
        <v>0.0002</v>
      </c>
      <c r="G380" s="87">
        <v>0.085</v>
      </c>
      <c r="H380" s="87">
        <f t="shared" si="20"/>
        <v>0.1184</v>
      </c>
    </row>
    <row r="381" spans="1:8" ht="12.75">
      <c r="A381" s="6"/>
      <c r="B381" s="85"/>
      <c r="C381" s="7"/>
      <c r="D381" s="88" t="s">
        <v>345</v>
      </c>
      <c r="E381" s="89">
        <v>14567</v>
      </c>
      <c r="F381" s="89">
        <v>14866</v>
      </c>
      <c r="G381" s="89">
        <v>15269</v>
      </c>
      <c r="H381" s="92">
        <f t="shared" si="20"/>
        <v>14900.666666666666</v>
      </c>
    </row>
    <row r="382" spans="1:8" ht="12.75">
      <c r="A382" s="6" t="s">
        <v>259</v>
      </c>
      <c r="B382" s="85" t="s">
        <v>561</v>
      </c>
      <c r="C382" s="7" t="s">
        <v>324</v>
      </c>
      <c r="D382" s="86" t="s">
        <v>346</v>
      </c>
      <c r="E382" s="87">
        <v>0.07</v>
      </c>
      <c r="F382" s="87">
        <v>0.1</v>
      </c>
      <c r="G382" s="87">
        <v>0.1</v>
      </c>
      <c r="H382" s="87">
        <f t="shared" si="20"/>
        <v>0.09000000000000001</v>
      </c>
    </row>
    <row r="383" spans="1:8" ht="12.75">
      <c r="A383" s="6"/>
      <c r="B383" s="85"/>
      <c r="C383" s="7"/>
      <c r="D383" s="88" t="s">
        <v>345</v>
      </c>
      <c r="E383" s="89">
        <v>31116.255</v>
      </c>
      <c r="F383" s="89">
        <v>34463.706</v>
      </c>
      <c r="G383" s="89">
        <v>38181.239</v>
      </c>
      <c r="H383" s="92">
        <f t="shared" si="20"/>
        <v>34587.066666666666</v>
      </c>
    </row>
    <row r="384" spans="1:8" ht="12.75">
      <c r="A384" s="6" t="s">
        <v>259</v>
      </c>
      <c r="B384" s="85" t="s">
        <v>562</v>
      </c>
      <c r="C384" s="7" t="s">
        <v>320</v>
      </c>
      <c r="D384" s="86" t="s">
        <v>346</v>
      </c>
      <c r="E384" s="96"/>
      <c r="F384" s="96"/>
      <c r="G384" s="96"/>
      <c r="H384" s="87">
        <f t="shared" si="20"/>
        <v>0</v>
      </c>
    </row>
    <row r="385" spans="1:8" ht="12.75">
      <c r="A385" s="6"/>
      <c r="B385" s="85"/>
      <c r="C385" s="7"/>
      <c r="D385" s="88" t="s">
        <v>345</v>
      </c>
      <c r="E385" s="97"/>
      <c r="F385" s="97"/>
      <c r="G385" s="97"/>
      <c r="H385" s="92">
        <f t="shared" si="20"/>
        <v>0</v>
      </c>
    </row>
    <row r="386" spans="1:8" ht="12.75">
      <c r="A386" s="6" t="s">
        <v>259</v>
      </c>
      <c r="B386" s="85" t="s">
        <v>563</v>
      </c>
      <c r="C386" s="7" t="s">
        <v>325</v>
      </c>
      <c r="D386" s="86" t="s">
        <v>346</v>
      </c>
      <c r="E386" s="96"/>
      <c r="F386" s="96"/>
      <c r="G386" s="96"/>
      <c r="H386" s="87">
        <f t="shared" si="20"/>
        <v>0</v>
      </c>
    </row>
    <row r="387" spans="1:8" ht="12.75">
      <c r="A387" s="6"/>
      <c r="B387" s="85"/>
      <c r="C387" s="7"/>
      <c r="D387" s="88" t="s">
        <v>345</v>
      </c>
      <c r="E387" s="97"/>
      <c r="F387" s="97"/>
      <c r="G387" s="97"/>
      <c r="H387" s="92">
        <f t="shared" si="20"/>
        <v>0</v>
      </c>
    </row>
    <row r="388" spans="1:8" ht="12.75">
      <c r="A388" s="6" t="s">
        <v>260</v>
      </c>
      <c r="B388" s="85" t="s">
        <v>442</v>
      </c>
      <c r="C388" s="7" t="s">
        <v>246</v>
      </c>
      <c r="D388" s="86" t="s">
        <v>346</v>
      </c>
      <c r="E388" s="87">
        <v>0.086</v>
      </c>
      <c r="F388" s="87">
        <v>0.045</v>
      </c>
      <c r="G388" s="87">
        <v>0.09</v>
      </c>
      <c r="H388" s="87">
        <f t="shared" si="20"/>
        <v>0.07366666666666667</v>
      </c>
    </row>
    <row r="389" spans="1:8" ht="12.75">
      <c r="A389" s="6"/>
      <c r="B389" s="85"/>
      <c r="C389" s="7"/>
      <c r="D389" s="88" t="s">
        <v>345</v>
      </c>
      <c r="E389" s="89">
        <v>139429</v>
      </c>
      <c r="F389" s="89">
        <v>133244</v>
      </c>
      <c r="G389" s="89">
        <v>146615</v>
      </c>
      <c r="H389" s="92">
        <f t="shared" si="20"/>
        <v>139762.66666666666</v>
      </c>
    </row>
    <row r="390" spans="1:8" ht="12.75">
      <c r="A390" s="6"/>
      <c r="B390" s="93"/>
      <c r="C390" s="7"/>
      <c r="D390" s="90"/>
      <c r="E390" s="90"/>
      <c r="F390" s="90"/>
      <c r="G390" s="90"/>
      <c r="H390" s="90"/>
    </row>
    <row r="391" spans="1:10" s="12" customFormat="1" ht="12.75">
      <c r="A391" s="10"/>
      <c r="B391" s="22" t="s">
        <v>291</v>
      </c>
      <c r="C391" s="11"/>
      <c r="D391" s="8" t="s">
        <v>256</v>
      </c>
      <c r="E391" s="8">
        <f>E393+E395+E397+E399+E401+E403</f>
        <v>108491.03511</v>
      </c>
      <c r="F391" s="8">
        <f>F393+F395+F397+F399+F401+F403</f>
        <v>116560.09533</v>
      </c>
      <c r="G391" s="8">
        <f>G393+G395+G397+G399+G401+G403</f>
        <v>120676.1404</v>
      </c>
      <c r="H391" s="77">
        <f aca="true" t="shared" si="21" ref="H391:H415">IF(ISERROR(AVERAGE(E391:G391)),0,AVERAGE(E391:G391))</f>
        <v>115242.42361333333</v>
      </c>
      <c r="I391" s="43"/>
      <c r="J391" s="43"/>
    </row>
    <row r="392" spans="1:8" ht="12.75">
      <c r="A392" s="6" t="s">
        <v>259</v>
      </c>
      <c r="B392" s="85" t="s">
        <v>564</v>
      </c>
      <c r="C392" s="7" t="s">
        <v>322</v>
      </c>
      <c r="D392" s="86" t="s">
        <v>346</v>
      </c>
      <c r="E392" s="96"/>
      <c r="F392" s="96"/>
      <c r="G392" s="96"/>
      <c r="H392" s="87">
        <f t="shared" si="21"/>
        <v>0</v>
      </c>
    </row>
    <row r="393" spans="1:8" ht="12.75">
      <c r="A393" s="6"/>
      <c r="B393" s="85"/>
      <c r="C393" s="7"/>
      <c r="D393" s="88" t="s">
        <v>345</v>
      </c>
      <c r="E393" s="97"/>
      <c r="F393" s="97"/>
      <c r="G393" s="97"/>
      <c r="H393" s="92">
        <f t="shared" si="21"/>
        <v>0</v>
      </c>
    </row>
    <row r="394" spans="1:8" ht="12.75">
      <c r="A394" s="6" t="s">
        <v>259</v>
      </c>
      <c r="B394" s="85" t="s">
        <v>565</v>
      </c>
      <c r="C394" s="7" t="s">
        <v>323</v>
      </c>
      <c r="D394" s="86" t="s">
        <v>346</v>
      </c>
      <c r="E394" s="96"/>
      <c r="F394" s="96"/>
      <c r="G394" s="96"/>
      <c r="H394" s="87">
        <f t="shared" si="21"/>
        <v>0</v>
      </c>
    </row>
    <row r="395" spans="1:8" ht="12.75">
      <c r="A395" s="6"/>
      <c r="B395" s="85"/>
      <c r="C395" s="7"/>
      <c r="D395" s="88" t="s">
        <v>345</v>
      </c>
      <c r="E395" s="97"/>
      <c r="F395" s="97"/>
      <c r="G395" s="97"/>
      <c r="H395" s="92">
        <f t="shared" si="21"/>
        <v>0</v>
      </c>
    </row>
    <row r="396" spans="1:8" ht="12.75">
      <c r="A396" s="6" t="s">
        <v>259</v>
      </c>
      <c r="B396" s="85" t="s">
        <v>566</v>
      </c>
      <c r="C396" s="7" t="s">
        <v>326</v>
      </c>
      <c r="D396" s="86" t="s">
        <v>346</v>
      </c>
      <c r="E396" s="96">
        <v>0.09</v>
      </c>
      <c r="F396" s="96">
        <v>0.045</v>
      </c>
      <c r="G396" s="96">
        <v>0.045</v>
      </c>
      <c r="H396" s="87">
        <f t="shared" si="21"/>
        <v>0.06</v>
      </c>
    </row>
    <row r="397" spans="1:8" ht="12.75">
      <c r="A397" s="6"/>
      <c r="B397" s="85"/>
      <c r="C397" s="7"/>
      <c r="D397" s="88" t="s">
        <v>345</v>
      </c>
      <c r="E397" s="97">
        <v>0</v>
      </c>
      <c r="F397" s="97">
        <v>0</v>
      </c>
      <c r="G397" s="97">
        <v>0</v>
      </c>
      <c r="H397" s="92">
        <f t="shared" si="21"/>
        <v>0</v>
      </c>
    </row>
    <row r="398" spans="1:8" ht="12.75">
      <c r="A398" s="6" t="s">
        <v>259</v>
      </c>
      <c r="B398" s="85" t="s">
        <v>567</v>
      </c>
      <c r="C398" s="7" t="s">
        <v>317</v>
      </c>
      <c r="D398" s="86" t="s">
        <v>346</v>
      </c>
      <c r="E398" s="96"/>
      <c r="F398" s="96"/>
      <c r="G398" s="96"/>
      <c r="H398" s="87">
        <f t="shared" si="21"/>
        <v>0</v>
      </c>
    </row>
    <row r="399" spans="1:8" ht="12.75">
      <c r="A399" s="6"/>
      <c r="B399" s="85"/>
      <c r="C399" s="7"/>
      <c r="D399" s="88" t="s">
        <v>345</v>
      </c>
      <c r="E399" s="97"/>
      <c r="F399" s="97"/>
      <c r="G399" s="97"/>
      <c r="H399" s="92">
        <f t="shared" si="21"/>
        <v>0</v>
      </c>
    </row>
    <row r="400" spans="1:8" ht="12.75">
      <c r="A400" s="6" t="s">
        <v>259</v>
      </c>
      <c r="B400" s="85" t="s">
        <v>568</v>
      </c>
      <c r="C400" s="7" t="s">
        <v>332</v>
      </c>
      <c r="D400" s="86" t="s">
        <v>346</v>
      </c>
      <c r="E400" s="87">
        <v>0.1815</v>
      </c>
      <c r="F400" s="87">
        <v>0.062</v>
      </c>
      <c r="G400" s="87">
        <v>-0.0028</v>
      </c>
      <c r="H400" s="87">
        <f t="shared" si="21"/>
        <v>0.08023333333333334</v>
      </c>
    </row>
    <row r="401" spans="1:8" ht="12.75">
      <c r="A401" s="6"/>
      <c r="B401" s="85"/>
      <c r="C401" s="7"/>
      <c r="D401" s="88" t="s">
        <v>345</v>
      </c>
      <c r="E401" s="89">
        <v>33901.31011</v>
      </c>
      <c r="F401" s="89">
        <v>36003.19133</v>
      </c>
      <c r="G401" s="89">
        <v>35901.4874</v>
      </c>
      <c r="H401" s="92">
        <f t="shared" si="21"/>
        <v>35268.66294666666</v>
      </c>
    </row>
    <row r="402" spans="1:8" ht="12.75">
      <c r="A402" s="6" t="s">
        <v>260</v>
      </c>
      <c r="B402" s="85" t="s">
        <v>443</v>
      </c>
      <c r="C402" s="7" t="s">
        <v>239</v>
      </c>
      <c r="D402" s="86" t="s">
        <v>346</v>
      </c>
      <c r="E402" s="96">
        <v>0.0848</v>
      </c>
      <c r="F402" s="96">
        <v>0.08</v>
      </c>
      <c r="G402" s="96">
        <v>0.08</v>
      </c>
      <c r="H402" s="87">
        <f t="shared" si="21"/>
        <v>0.0816</v>
      </c>
    </row>
    <row r="403" spans="1:8" ht="12.75">
      <c r="A403" s="6"/>
      <c r="B403" s="85"/>
      <c r="C403" s="7"/>
      <c r="D403" s="88" t="s">
        <v>345</v>
      </c>
      <c r="E403" s="97">
        <v>74589.725</v>
      </c>
      <c r="F403" s="97">
        <v>80556.904</v>
      </c>
      <c r="G403" s="97">
        <v>84774.653</v>
      </c>
      <c r="H403" s="92">
        <f t="shared" si="21"/>
        <v>79973.76066666667</v>
      </c>
    </row>
    <row r="404" spans="1:8" ht="12.75">
      <c r="A404" s="6"/>
      <c r="B404" s="85"/>
      <c r="C404" s="7"/>
      <c r="D404" s="90"/>
      <c r="E404" s="90"/>
      <c r="F404" s="90"/>
      <c r="G404" s="90"/>
      <c r="H404" s="90">
        <f>IF(ISERROR(AVERAGE(E404:G404)),0,AVERAGE(E404:G404))</f>
        <v>0</v>
      </c>
    </row>
    <row r="405" spans="1:10" s="12" customFormat="1" ht="12.75">
      <c r="A405" s="10"/>
      <c r="B405" s="22" t="s">
        <v>292</v>
      </c>
      <c r="C405" s="11"/>
      <c r="D405" s="8" t="s">
        <v>256</v>
      </c>
      <c r="E405" s="8">
        <f>E407+E409+E411+E413+E415</f>
        <v>191908.823</v>
      </c>
      <c r="F405" s="8">
        <f>F407+F409+F411+F413+F415</f>
        <v>206429</v>
      </c>
      <c r="G405" s="8">
        <f>G407+G409+G411+G413+G415</f>
        <v>221184</v>
      </c>
      <c r="H405" s="77">
        <f t="shared" si="21"/>
        <v>206507.27433333333</v>
      </c>
      <c r="I405" s="43"/>
      <c r="J405" s="43"/>
    </row>
    <row r="406" spans="1:8" ht="12.75">
      <c r="A406" s="6" t="s">
        <v>259</v>
      </c>
      <c r="B406" s="85" t="s">
        <v>569</v>
      </c>
      <c r="C406" s="7" t="s">
        <v>338</v>
      </c>
      <c r="D406" s="86" t="s">
        <v>346</v>
      </c>
      <c r="E406" s="96">
        <v>0.33</v>
      </c>
      <c r="F406" s="96">
        <v>0.35</v>
      </c>
      <c r="G406" s="96">
        <v>0.37</v>
      </c>
      <c r="H406" s="87">
        <f t="shared" si="21"/>
        <v>0.3499999999999999</v>
      </c>
    </row>
    <row r="407" spans="1:8" ht="12.75">
      <c r="A407" s="6"/>
      <c r="B407" s="85"/>
      <c r="C407" s="7"/>
      <c r="D407" s="88" t="s">
        <v>345</v>
      </c>
      <c r="E407" s="97">
        <v>44596.823</v>
      </c>
      <c r="F407" s="97">
        <v>47362</v>
      </c>
      <c r="G407" s="97">
        <v>50156</v>
      </c>
      <c r="H407" s="92">
        <f t="shared" si="21"/>
        <v>47371.60766666667</v>
      </c>
    </row>
    <row r="408" spans="1:8" ht="12.75">
      <c r="A408" s="6" t="s">
        <v>259</v>
      </c>
      <c r="B408" s="85" t="s">
        <v>570</v>
      </c>
      <c r="C408" s="7" t="s">
        <v>339</v>
      </c>
      <c r="D408" s="86" t="s">
        <v>346</v>
      </c>
      <c r="E408" s="96"/>
      <c r="F408" s="96"/>
      <c r="G408" s="96"/>
      <c r="H408" s="87">
        <f t="shared" si="21"/>
        <v>0</v>
      </c>
    </row>
    <row r="409" spans="1:8" ht="12.75">
      <c r="A409" s="6"/>
      <c r="B409" s="85"/>
      <c r="C409" s="7"/>
      <c r="D409" s="88" t="s">
        <v>345</v>
      </c>
      <c r="E409" s="97"/>
      <c r="F409" s="97"/>
      <c r="G409" s="97"/>
      <c r="H409" s="92">
        <f t="shared" si="21"/>
        <v>0</v>
      </c>
    </row>
    <row r="410" spans="1:8" ht="12.75">
      <c r="A410" s="6" t="s">
        <v>259</v>
      </c>
      <c r="B410" s="85" t="s">
        <v>571</v>
      </c>
      <c r="C410" s="7" t="s">
        <v>343</v>
      </c>
      <c r="D410" s="86" t="s">
        <v>346</v>
      </c>
      <c r="E410" s="87">
        <v>0.12</v>
      </c>
      <c r="F410" s="87">
        <v>0.08</v>
      </c>
      <c r="G410" s="87">
        <v>0.074</v>
      </c>
      <c r="H410" s="87">
        <f t="shared" si="21"/>
        <v>0.09133333333333334</v>
      </c>
    </row>
    <row r="411" spans="1:8" ht="12.75">
      <c r="A411" s="6"/>
      <c r="B411" s="85"/>
      <c r="C411" s="7"/>
      <c r="D411" s="88" t="s">
        <v>345</v>
      </c>
      <c r="E411" s="89">
        <v>147312</v>
      </c>
      <c r="F411" s="89">
        <v>159067</v>
      </c>
      <c r="G411" s="89">
        <v>171028</v>
      </c>
      <c r="H411" s="92">
        <f t="shared" si="21"/>
        <v>159135.66666666666</v>
      </c>
    </row>
    <row r="412" spans="1:8" ht="12.75">
      <c r="A412" s="6" t="s">
        <v>259</v>
      </c>
      <c r="B412" s="85" t="s">
        <v>572</v>
      </c>
      <c r="C412" s="7" t="s">
        <v>330</v>
      </c>
      <c r="D412" s="86" t="s">
        <v>346</v>
      </c>
      <c r="E412" s="96"/>
      <c r="F412" s="96"/>
      <c r="G412" s="96"/>
      <c r="H412" s="87">
        <f t="shared" si="21"/>
        <v>0</v>
      </c>
    </row>
    <row r="413" spans="1:8" ht="12.75">
      <c r="A413" s="6"/>
      <c r="B413" s="85"/>
      <c r="C413" s="7"/>
      <c r="D413" s="88" t="s">
        <v>345</v>
      </c>
      <c r="E413" s="97"/>
      <c r="F413" s="97"/>
      <c r="G413" s="97"/>
      <c r="H413" s="92">
        <f t="shared" si="21"/>
        <v>0</v>
      </c>
    </row>
    <row r="414" spans="1:8" ht="12.75">
      <c r="A414" s="6" t="s">
        <v>260</v>
      </c>
      <c r="B414" s="85" t="s">
        <v>444</v>
      </c>
      <c r="C414" s="7" t="s">
        <v>240</v>
      </c>
      <c r="D414" s="86" t="s">
        <v>346</v>
      </c>
      <c r="E414" s="96"/>
      <c r="F414" s="96"/>
      <c r="G414" s="96"/>
      <c r="H414" s="87">
        <f t="shared" si="21"/>
        <v>0</v>
      </c>
    </row>
    <row r="415" spans="1:8" ht="12.75">
      <c r="A415" s="6"/>
      <c r="B415" s="85"/>
      <c r="C415" s="7"/>
      <c r="D415" s="88" t="s">
        <v>345</v>
      </c>
      <c r="E415" s="97"/>
      <c r="F415" s="97"/>
      <c r="G415" s="97"/>
      <c r="H415" s="92">
        <f t="shared" si="21"/>
        <v>0</v>
      </c>
    </row>
    <row r="416" spans="1:8" ht="12.75">
      <c r="A416" s="6"/>
      <c r="B416" s="93"/>
      <c r="C416" s="7"/>
      <c r="D416" s="90"/>
      <c r="E416" s="90"/>
      <c r="F416" s="90"/>
      <c r="G416" s="90"/>
      <c r="H416" s="90"/>
    </row>
    <row r="417" spans="1:10" s="12" customFormat="1" ht="12.75">
      <c r="A417" s="10"/>
      <c r="B417" s="22" t="s">
        <v>293</v>
      </c>
      <c r="C417" s="11"/>
      <c r="D417" s="8" t="s">
        <v>256</v>
      </c>
      <c r="E417" s="8">
        <f>E419+E421+E423+E425+E427+E429</f>
        <v>84003.67353</v>
      </c>
      <c r="F417" s="8">
        <f>F419+F421+F423+F425+F427+F429</f>
        <v>84594.514</v>
      </c>
      <c r="G417" s="8">
        <f>G419+G421+G423+G425+G427+G429</f>
        <v>89663.17301</v>
      </c>
      <c r="H417" s="77">
        <f aca="true" t="shared" si="22" ref="H417:H429">IF(ISERROR(AVERAGE(E417:G417)),0,AVERAGE(E417:G417))</f>
        <v>86087.12018</v>
      </c>
      <c r="I417" s="43"/>
      <c r="J417" s="43"/>
    </row>
    <row r="418" spans="1:8" ht="12.75">
      <c r="A418" s="6" t="s">
        <v>259</v>
      </c>
      <c r="B418" s="85" t="s">
        <v>573</v>
      </c>
      <c r="C418" s="7" t="s">
        <v>319</v>
      </c>
      <c r="D418" s="86" t="s">
        <v>346</v>
      </c>
      <c r="E418" s="96">
        <v>0.077</v>
      </c>
      <c r="F418" s="96">
        <v>0.074</v>
      </c>
      <c r="G418" s="96">
        <v>0.078</v>
      </c>
      <c r="H418" s="87">
        <f t="shared" si="22"/>
        <v>0.07633333333333332</v>
      </c>
    </row>
    <row r="419" spans="1:8" ht="12.75">
      <c r="A419" s="6"/>
      <c r="B419" s="85"/>
      <c r="C419" s="7"/>
      <c r="D419" s="88" t="s">
        <v>345</v>
      </c>
      <c r="E419" s="97">
        <v>50022.754</v>
      </c>
      <c r="F419" s="97">
        <v>53570</v>
      </c>
      <c r="G419" s="97">
        <v>56631</v>
      </c>
      <c r="H419" s="92">
        <f t="shared" si="22"/>
        <v>53407.918000000005</v>
      </c>
    </row>
    <row r="420" spans="1:8" ht="12.75">
      <c r="A420" s="6" t="s">
        <v>259</v>
      </c>
      <c r="B420" s="85" t="s">
        <v>574</v>
      </c>
      <c r="C420" s="7" t="s">
        <v>316</v>
      </c>
      <c r="D420" s="86" t="s">
        <v>346</v>
      </c>
      <c r="E420" s="87">
        <v>0.086</v>
      </c>
      <c r="F420" s="87">
        <v>0.068</v>
      </c>
      <c r="G420" s="87">
        <v>0.068</v>
      </c>
      <c r="H420" s="87">
        <f t="shared" si="22"/>
        <v>0.074</v>
      </c>
    </row>
    <row r="421" spans="1:8" ht="12.75">
      <c r="A421" s="6"/>
      <c r="B421" s="85"/>
      <c r="C421" s="7"/>
      <c r="D421" s="88" t="s">
        <v>345</v>
      </c>
      <c r="E421" s="89">
        <v>16449.91953</v>
      </c>
      <c r="F421" s="89">
        <v>17568.514</v>
      </c>
      <c r="G421" s="89">
        <v>18768.173010000002</v>
      </c>
      <c r="H421" s="92">
        <f t="shared" si="22"/>
        <v>17595.535513333332</v>
      </c>
    </row>
    <row r="422" spans="1:8" ht="12.75">
      <c r="A422" s="6" t="s">
        <v>259</v>
      </c>
      <c r="B422" s="85" t="s">
        <v>575</v>
      </c>
      <c r="C422" s="7" t="s">
        <v>336</v>
      </c>
      <c r="D422" s="86" t="s">
        <v>346</v>
      </c>
      <c r="E422" s="96"/>
      <c r="F422" s="96"/>
      <c r="G422" s="96"/>
      <c r="H422" s="87">
        <f t="shared" si="22"/>
        <v>0</v>
      </c>
    </row>
    <row r="423" spans="1:8" ht="12.75">
      <c r="A423" s="6"/>
      <c r="B423" s="85"/>
      <c r="C423" s="7"/>
      <c r="D423" s="88" t="s">
        <v>345</v>
      </c>
      <c r="E423" s="97"/>
      <c r="F423" s="97"/>
      <c r="G423" s="97"/>
      <c r="H423" s="92">
        <f t="shared" si="22"/>
        <v>0</v>
      </c>
    </row>
    <row r="424" spans="1:8" ht="12.75">
      <c r="A424" s="6" t="s">
        <v>259</v>
      </c>
      <c r="B424" s="85" t="s">
        <v>28</v>
      </c>
      <c r="C424" s="7" t="s">
        <v>341</v>
      </c>
      <c r="D424" s="86" t="s">
        <v>346</v>
      </c>
      <c r="E424" s="96">
        <v>0.0848</v>
      </c>
      <c r="F424" s="96">
        <v>0.06</v>
      </c>
      <c r="G424" s="96">
        <v>0.06</v>
      </c>
      <c r="H424" s="87">
        <f t="shared" si="22"/>
        <v>0.06826666666666666</v>
      </c>
    </row>
    <row r="425" spans="1:8" ht="12.75">
      <c r="A425" s="6"/>
      <c r="B425" s="85"/>
      <c r="C425" s="7"/>
      <c r="D425" s="88" t="s">
        <v>345</v>
      </c>
      <c r="E425" s="97">
        <v>17531</v>
      </c>
      <c r="F425" s="97">
        <v>13456</v>
      </c>
      <c r="G425" s="97">
        <v>14264</v>
      </c>
      <c r="H425" s="92">
        <f t="shared" si="22"/>
        <v>15083.666666666666</v>
      </c>
    </row>
    <row r="426" spans="1:8" ht="12.75">
      <c r="A426" s="6" t="s">
        <v>259</v>
      </c>
      <c r="B426" s="85" t="s">
        <v>576</v>
      </c>
      <c r="C426" s="7" t="s">
        <v>328</v>
      </c>
      <c r="D426" s="86" t="s">
        <v>346</v>
      </c>
      <c r="E426" s="96"/>
      <c r="F426" s="96"/>
      <c r="G426" s="96"/>
      <c r="H426" s="87">
        <f t="shared" si="22"/>
        <v>0</v>
      </c>
    </row>
    <row r="427" spans="1:8" ht="12.75">
      <c r="A427" s="6"/>
      <c r="B427" s="85"/>
      <c r="C427" s="7"/>
      <c r="D427" s="88" t="s">
        <v>345</v>
      </c>
      <c r="E427" s="97"/>
      <c r="F427" s="97"/>
      <c r="G427" s="97"/>
      <c r="H427" s="92">
        <f t="shared" si="22"/>
        <v>0</v>
      </c>
    </row>
    <row r="428" spans="1:8" ht="12.75">
      <c r="A428" s="6" t="s">
        <v>260</v>
      </c>
      <c r="B428" s="85" t="s">
        <v>445</v>
      </c>
      <c r="C428" s="7" t="s">
        <v>241</v>
      </c>
      <c r="D428" s="86" t="s">
        <v>346</v>
      </c>
      <c r="E428" s="96"/>
      <c r="F428" s="96"/>
      <c r="G428" s="96"/>
      <c r="H428" s="87">
        <f t="shared" si="22"/>
        <v>0</v>
      </c>
    </row>
    <row r="429" spans="1:8" ht="12.75">
      <c r="A429" s="6"/>
      <c r="B429" s="85"/>
      <c r="C429" s="7"/>
      <c r="D429" s="88" t="s">
        <v>345</v>
      </c>
      <c r="E429" s="97"/>
      <c r="F429" s="97"/>
      <c r="G429" s="97"/>
      <c r="H429" s="92">
        <f t="shared" si="22"/>
        <v>0</v>
      </c>
    </row>
    <row r="430" spans="1:8" ht="12.75">
      <c r="A430" s="6"/>
      <c r="B430" s="93"/>
      <c r="C430" s="7"/>
      <c r="D430" s="90"/>
      <c r="E430" s="90"/>
      <c r="F430" s="90"/>
      <c r="G430" s="90"/>
      <c r="H430" s="90"/>
    </row>
    <row r="431" spans="1:8" ht="12.75">
      <c r="A431" s="6"/>
      <c r="B431" s="93"/>
      <c r="C431" s="7"/>
      <c r="D431" s="90"/>
      <c r="E431" s="90"/>
      <c r="F431" s="90"/>
      <c r="G431" s="90"/>
      <c r="H431" s="90"/>
    </row>
    <row r="432" spans="1:10" s="12" customFormat="1" ht="12.75">
      <c r="A432" s="10"/>
      <c r="B432" s="22" t="s">
        <v>294</v>
      </c>
      <c r="C432" s="11"/>
      <c r="D432" s="8" t="s">
        <v>256</v>
      </c>
      <c r="E432" s="8">
        <f>E434+E436+E438+E440+E442+E444+E446</f>
        <v>38955.204</v>
      </c>
      <c r="F432" s="8">
        <f>F434+F436+F438+F440+F442+F444+F446</f>
        <v>42062.214</v>
      </c>
      <c r="G432" s="8">
        <f>G434+G436+G438+G440+G442+G444+G446</f>
        <v>44686.308000000005</v>
      </c>
      <c r="H432" s="77">
        <f aca="true" t="shared" si="23" ref="H432:H446">IF(ISERROR(AVERAGE(E432:G432)),0,AVERAGE(E432:G432))</f>
        <v>41901.242000000006</v>
      </c>
      <c r="I432" s="43"/>
      <c r="J432" s="43"/>
    </row>
    <row r="433" spans="1:8" ht="12.75">
      <c r="A433" s="6" t="s">
        <v>259</v>
      </c>
      <c r="B433" s="85" t="s">
        <v>577</v>
      </c>
      <c r="C433" s="7" t="s">
        <v>342</v>
      </c>
      <c r="D433" s="86" t="s">
        <v>346</v>
      </c>
      <c r="E433" s="96">
        <v>0.085</v>
      </c>
      <c r="F433" s="96">
        <v>0.065</v>
      </c>
      <c r="G433" s="96">
        <v>0.078</v>
      </c>
      <c r="H433" s="87">
        <f t="shared" si="23"/>
        <v>0.07600000000000001</v>
      </c>
    </row>
    <row r="434" spans="1:8" ht="12.75">
      <c r="A434" s="6"/>
      <c r="B434" s="85"/>
      <c r="C434" s="7"/>
      <c r="D434" s="88" t="s">
        <v>345</v>
      </c>
      <c r="E434" s="97"/>
      <c r="F434" s="97"/>
      <c r="G434" s="97"/>
      <c r="H434" s="92">
        <f t="shared" si="23"/>
        <v>0</v>
      </c>
    </row>
    <row r="435" spans="1:8" ht="12.75">
      <c r="A435" s="6" t="s">
        <v>259</v>
      </c>
      <c r="B435" s="85" t="s">
        <v>578</v>
      </c>
      <c r="C435" s="7" t="s">
        <v>329</v>
      </c>
      <c r="D435" s="86" t="s">
        <v>346</v>
      </c>
      <c r="E435" s="96"/>
      <c r="F435" s="96"/>
      <c r="G435" s="96"/>
      <c r="H435" s="87">
        <f t="shared" si="23"/>
        <v>0</v>
      </c>
    </row>
    <row r="436" spans="1:8" ht="12.75">
      <c r="A436" s="6"/>
      <c r="B436" s="85"/>
      <c r="C436" s="7"/>
      <c r="D436" s="88" t="s">
        <v>345</v>
      </c>
      <c r="E436" s="97"/>
      <c r="F436" s="97"/>
      <c r="G436" s="97"/>
      <c r="H436" s="92">
        <f t="shared" si="23"/>
        <v>0</v>
      </c>
    </row>
    <row r="437" spans="1:8" ht="12.75">
      <c r="A437" s="6" t="s">
        <v>259</v>
      </c>
      <c r="B437" s="85" t="s">
        <v>579</v>
      </c>
      <c r="C437" s="7" t="s">
        <v>337</v>
      </c>
      <c r="D437" s="86" t="s">
        <v>346</v>
      </c>
      <c r="E437" s="87">
        <v>0.09</v>
      </c>
      <c r="F437" s="87">
        <v>0.1</v>
      </c>
      <c r="G437" s="87">
        <v>0.1</v>
      </c>
      <c r="H437" s="87">
        <f t="shared" si="23"/>
        <v>0.09666666666666668</v>
      </c>
    </row>
    <row r="438" spans="1:8" ht="12.75">
      <c r="A438" s="6"/>
      <c r="B438" s="85"/>
      <c r="C438" s="7"/>
      <c r="D438" s="88" t="s">
        <v>345</v>
      </c>
      <c r="E438" s="89">
        <v>30989.004</v>
      </c>
      <c r="F438" s="89">
        <v>33158.234</v>
      </c>
      <c r="G438" s="89">
        <v>35147.728</v>
      </c>
      <c r="H438" s="92">
        <f t="shared" si="23"/>
        <v>33098.322</v>
      </c>
    </row>
    <row r="439" spans="1:8" ht="12.75">
      <c r="A439" s="6" t="s">
        <v>259</v>
      </c>
      <c r="B439" s="85" t="s">
        <v>580</v>
      </c>
      <c r="C439" s="7" t="s">
        <v>334</v>
      </c>
      <c r="D439" s="86" t="s">
        <v>346</v>
      </c>
      <c r="E439" s="96">
        <v>0.08</v>
      </c>
      <c r="F439" s="96">
        <v>0.08</v>
      </c>
      <c r="G439" s="96">
        <v>0.08</v>
      </c>
      <c r="H439" s="87">
        <f t="shared" si="23"/>
        <v>0.08</v>
      </c>
    </row>
    <row r="440" spans="1:8" ht="12.75">
      <c r="A440" s="6"/>
      <c r="B440" s="85"/>
      <c r="C440" s="7"/>
      <c r="D440" s="88" t="s">
        <v>345</v>
      </c>
      <c r="E440" s="97">
        <v>3633</v>
      </c>
      <c r="F440" s="97">
        <v>4311</v>
      </c>
      <c r="G440" s="97">
        <v>4670</v>
      </c>
      <c r="H440" s="92">
        <f t="shared" si="23"/>
        <v>4204.666666666667</v>
      </c>
    </row>
    <row r="441" spans="1:8" ht="12.75">
      <c r="A441" s="6" t="s">
        <v>259</v>
      </c>
      <c r="B441" s="85" t="s">
        <v>581</v>
      </c>
      <c r="C441" s="7" t="s">
        <v>318</v>
      </c>
      <c r="D441" s="86" t="s">
        <v>346</v>
      </c>
      <c r="E441" s="96">
        <v>0.09</v>
      </c>
      <c r="F441" s="96">
        <v>0.09</v>
      </c>
      <c r="G441" s="96">
        <v>0.09</v>
      </c>
      <c r="H441" s="87">
        <f t="shared" si="23"/>
        <v>0.09000000000000001</v>
      </c>
    </row>
    <row r="442" spans="1:8" ht="12.75">
      <c r="A442" s="6"/>
      <c r="B442" s="85"/>
      <c r="C442" s="7"/>
      <c r="D442" s="88" t="s">
        <v>345</v>
      </c>
      <c r="E442" s="97">
        <v>0</v>
      </c>
      <c r="F442" s="97">
        <v>0</v>
      </c>
      <c r="G442" s="97">
        <v>0</v>
      </c>
      <c r="H442" s="92">
        <f t="shared" si="23"/>
        <v>0</v>
      </c>
    </row>
    <row r="443" spans="1:8" ht="12.75">
      <c r="A443" s="6" t="s">
        <v>259</v>
      </c>
      <c r="B443" s="85" t="s">
        <v>582</v>
      </c>
      <c r="C443" s="7" t="s">
        <v>335</v>
      </c>
      <c r="D443" s="86" t="s">
        <v>346</v>
      </c>
      <c r="E443" s="96">
        <v>0.09</v>
      </c>
      <c r="F443" s="96">
        <v>0.09</v>
      </c>
      <c r="G443" s="96">
        <v>0.09</v>
      </c>
      <c r="H443" s="87">
        <f t="shared" si="23"/>
        <v>0.09000000000000001</v>
      </c>
    </row>
    <row r="444" spans="1:8" ht="12.75">
      <c r="A444" s="6"/>
      <c r="B444" s="85"/>
      <c r="C444" s="7"/>
      <c r="D444" s="88" t="s">
        <v>345</v>
      </c>
      <c r="E444" s="97">
        <v>0</v>
      </c>
      <c r="F444" s="97">
        <v>0</v>
      </c>
      <c r="G444" s="97">
        <v>0</v>
      </c>
      <c r="H444" s="92">
        <f t="shared" si="23"/>
        <v>0</v>
      </c>
    </row>
    <row r="445" spans="1:8" ht="12.75">
      <c r="A445" s="6" t="s">
        <v>260</v>
      </c>
      <c r="B445" s="85" t="s">
        <v>446</v>
      </c>
      <c r="C445" s="7" t="s">
        <v>213</v>
      </c>
      <c r="D445" s="86" t="s">
        <v>346</v>
      </c>
      <c r="E445" s="96">
        <v>0</v>
      </c>
      <c r="F445" s="96">
        <v>0</v>
      </c>
      <c r="G445" s="96">
        <v>0</v>
      </c>
      <c r="H445" s="87">
        <f t="shared" si="23"/>
        <v>0</v>
      </c>
    </row>
    <row r="446" spans="1:8" ht="12.75">
      <c r="A446" s="6"/>
      <c r="B446" s="85"/>
      <c r="C446" s="7"/>
      <c r="D446" s="88" t="s">
        <v>345</v>
      </c>
      <c r="E446" s="97">
        <v>4333.2</v>
      </c>
      <c r="F446" s="97">
        <v>4592.9800000000005</v>
      </c>
      <c r="G446" s="97">
        <v>4868.58</v>
      </c>
      <c r="H446" s="92">
        <f t="shared" si="23"/>
        <v>4598.253333333333</v>
      </c>
    </row>
    <row r="447" spans="1:8" ht="12.75">
      <c r="A447" s="6"/>
      <c r="B447" s="85"/>
      <c r="C447" s="7"/>
      <c r="D447" s="90"/>
      <c r="E447" s="90"/>
      <c r="F447" s="90"/>
      <c r="G447" s="90"/>
      <c r="H447" s="90"/>
    </row>
    <row r="448" spans="1:10" s="12" customFormat="1" ht="12.75">
      <c r="A448" s="10"/>
      <c r="B448" s="21" t="s">
        <v>289</v>
      </c>
      <c r="C448" s="11"/>
      <c r="D448" s="8" t="s">
        <v>256</v>
      </c>
      <c r="E448" s="8">
        <f>E432+E417+E405+E391+E377</f>
        <v>608470.99064</v>
      </c>
      <c r="F448" s="8">
        <f>F432+F417+F405+F391+F377</f>
        <v>632219.52933</v>
      </c>
      <c r="G448" s="8">
        <f>G432+G417+G405+G391+G377</f>
        <v>676274.86041</v>
      </c>
      <c r="H448" s="77">
        <f>IF(ISERROR(AVERAGE(E448:G448)),0,AVERAGE(E448:G448))</f>
        <v>638988.4601266667</v>
      </c>
      <c r="I448" s="43"/>
      <c r="J448" s="43"/>
    </row>
    <row r="449" spans="1:8" ht="12.75">
      <c r="A449" s="98"/>
      <c r="B449" s="99"/>
      <c r="C449" s="100"/>
      <c r="D449" s="89"/>
      <c r="E449" s="89"/>
      <c r="F449" s="89"/>
      <c r="G449" s="89"/>
      <c r="H449" s="101"/>
    </row>
    <row r="450" spans="1:8" ht="12.75">
      <c r="A450" s="109"/>
      <c r="B450" s="103"/>
      <c r="C450" s="102"/>
      <c r="D450" s="95"/>
      <c r="E450" s="95"/>
      <c r="F450" s="95"/>
      <c r="G450" s="95"/>
      <c r="H450" s="90"/>
    </row>
    <row r="451" spans="1:10" s="12" customFormat="1" ht="12.75">
      <c r="A451" s="10"/>
      <c r="B451" s="21" t="s">
        <v>252</v>
      </c>
      <c r="C451" s="37"/>
      <c r="D451" s="8"/>
      <c r="E451" s="8"/>
      <c r="F451" s="8"/>
      <c r="G451" s="8"/>
      <c r="H451" s="8"/>
      <c r="I451" s="43"/>
      <c r="J451" s="43"/>
    </row>
    <row r="452" spans="1:8" ht="12.75">
      <c r="A452" s="6"/>
      <c r="B452" s="21"/>
      <c r="C452" s="37"/>
      <c r="D452" s="90"/>
      <c r="E452" s="90"/>
      <c r="F452" s="90"/>
      <c r="G452" s="90"/>
      <c r="H452" s="90"/>
    </row>
    <row r="453" spans="1:10" s="12" customFormat="1" ht="12.75">
      <c r="A453" s="10"/>
      <c r="B453" s="22" t="s">
        <v>295</v>
      </c>
      <c r="C453" s="11"/>
      <c r="D453" s="8" t="s">
        <v>256</v>
      </c>
      <c r="E453" s="8">
        <f>E455+E457+E459+E461+E463+E465+E467+E469</f>
        <v>301528.363</v>
      </c>
      <c r="F453" s="8">
        <f>F455+F457+F459+F461+F463+F465+F467+F469</f>
        <v>319882.62043999997</v>
      </c>
      <c r="G453" s="8">
        <f>G455+G457+G459+G461+G463+G465+G467+G469</f>
        <v>340111.216012</v>
      </c>
      <c r="H453" s="77">
        <f aca="true" t="shared" si="24" ref="H453:H469">IF(ISERROR(AVERAGE(E453:G453)),0,AVERAGE(E453:G453))</f>
        <v>320507.3998173333</v>
      </c>
      <c r="I453" s="43"/>
      <c r="J453" s="43"/>
    </row>
    <row r="454" spans="1:8" ht="12.75">
      <c r="A454" s="6" t="s">
        <v>259</v>
      </c>
      <c r="B454" s="85" t="s">
        <v>186</v>
      </c>
      <c r="C454" s="7" t="s">
        <v>187</v>
      </c>
      <c r="D454" s="86" t="s">
        <v>346</v>
      </c>
      <c r="E454" s="87">
        <v>0.07</v>
      </c>
      <c r="F454" s="87">
        <v>0.06</v>
      </c>
      <c r="G454" s="87">
        <v>0.05</v>
      </c>
      <c r="H454" s="87">
        <f t="shared" si="24"/>
        <v>0.06</v>
      </c>
    </row>
    <row r="455" spans="1:8" ht="12.75">
      <c r="A455" s="6"/>
      <c r="B455" s="85"/>
      <c r="C455" s="7"/>
      <c r="D455" s="88" t="s">
        <v>345</v>
      </c>
      <c r="E455" s="89">
        <v>72606.124</v>
      </c>
      <c r="F455" s="89">
        <v>76962.49144</v>
      </c>
      <c r="G455" s="89">
        <v>80810.616012</v>
      </c>
      <c r="H455" s="92">
        <f t="shared" si="24"/>
        <v>76793.07715066666</v>
      </c>
    </row>
    <row r="456" spans="1:8" ht="12.75">
      <c r="A456" s="6" t="s">
        <v>259</v>
      </c>
      <c r="B456" s="85" t="s">
        <v>50</v>
      </c>
      <c r="C456" s="7" t="s">
        <v>51</v>
      </c>
      <c r="D456" s="86" t="s">
        <v>346</v>
      </c>
      <c r="E456" s="87">
        <v>0.084</v>
      </c>
      <c r="F456" s="87">
        <v>0.062</v>
      </c>
      <c r="G456" s="87">
        <v>0.059</v>
      </c>
      <c r="H456" s="87">
        <f t="shared" si="24"/>
        <v>0.06833333333333334</v>
      </c>
    </row>
    <row r="457" spans="1:8" ht="12.75">
      <c r="A457" s="6"/>
      <c r="B457" s="85"/>
      <c r="C457" s="7"/>
      <c r="D457" s="88" t="s">
        <v>345</v>
      </c>
      <c r="E457" s="89">
        <v>120526.296</v>
      </c>
      <c r="F457" s="89">
        <v>126125.129</v>
      </c>
      <c r="G457" s="89">
        <v>133676.6</v>
      </c>
      <c r="H457" s="92">
        <f t="shared" si="24"/>
        <v>126776.00833333335</v>
      </c>
    </row>
    <row r="458" spans="1:8" ht="12.75">
      <c r="A458" s="6" t="s">
        <v>259</v>
      </c>
      <c r="B458" s="85" t="s">
        <v>111</v>
      </c>
      <c r="C458" s="7" t="s">
        <v>112</v>
      </c>
      <c r="D458" s="86" t="s">
        <v>346</v>
      </c>
      <c r="E458" s="87">
        <v>0.0846</v>
      </c>
      <c r="F458" s="87">
        <v>0.084</v>
      </c>
      <c r="G458" s="87">
        <v>0.084</v>
      </c>
      <c r="H458" s="87">
        <f t="shared" si="24"/>
        <v>0.0842</v>
      </c>
    </row>
    <row r="459" spans="1:8" ht="12.75">
      <c r="A459" s="6"/>
      <c r="B459" s="85"/>
      <c r="C459" s="7"/>
      <c r="D459" s="88" t="s">
        <v>345</v>
      </c>
      <c r="E459" s="89">
        <v>69109</v>
      </c>
      <c r="F459" s="89">
        <v>74969</v>
      </c>
      <c r="G459" s="89">
        <v>81326</v>
      </c>
      <c r="H459" s="92">
        <f t="shared" si="24"/>
        <v>75134.66666666667</v>
      </c>
    </row>
    <row r="460" spans="1:8" ht="12.75">
      <c r="A460" s="6" t="s">
        <v>259</v>
      </c>
      <c r="B460" s="85" t="s">
        <v>296</v>
      </c>
      <c r="C460" s="7" t="s">
        <v>113</v>
      </c>
      <c r="D460" s="86" t="s">
        <v>346</v>
      </c>
      <c r="E460" s="87">
        <v>0.0848</v>
      </c>
      <c r="F460" s="87">
        <v>0.086</v>
      </c>
      <c r="G460" s="87">
        <v>0.086</v>
      </c>
      <c r="H460" s="87">
        <f t="shared" si="24"/>
        <v>0.08560000000000001</v>
      </c>
    </row>
    <row r="461" spans="1:8" ht="12.75">
      <c r="A461" s="6"/>
      <c r="B461" s="85"/>
      <c r="C461" s="7"/>
      <c r="D461" s="88" t="s">
        <v>345</v>
      </c>
      <c r="E461" s="89">
        <v>4300</v>
      </c>
      <c r="F461" s="89">
        <v>4670</v>
      </c>
      <c r="G461" s="89">
        <v>4950</v>
      </c>
      <c r="H461" s="92">
        <f t="shared" si="24"/>
        <v>4640</v>
      </c>
    </row>
    <row r="462" spans="1:8" ht="12.75">
      <c r="A462" s="6" t="s">
        <v>259</v>
      </c>
      <c r="B462" s="85" t="s">
        <v>114</v>
      </c>
      <c r="C462" s="7" t="s">
        <v>115</v>
      </c>
      <c r="D462" s="86" t="s">
        <v>346</v>
      </c>
      <c r="E462" s="87"/>
      <c r="F462" s="87"/>
      <c r="G462" s="87"/>
      <c r="H462" s="87">
        <f t="shared" si="24"/>
        <v>0</v>
      </c>
    </row>
    <row r="463" spans="1:8" ht="12.75">
      <c r="A463" s="6"/>
      <c r="B463" s="85"/>
      <c r="C463" s="7"/>
      <c r="D463" s="88" t="s">
        <v>345</v>
      </c>
      <c r="E463" s="89"/>
      <c r="F463" s="89"/>
      <c r="G463" s="89"/>
      <c r="H463" s="92">
        <f t="shared" si="24"/>
        <v>0</v>
      </c>
    </row>
    <row r="464" spans="1:8" ht="12.75">
      <c r="A464" s="6" t="s">
        <v>259</v>
      </c>
      <c r="B464" s="85" t="s">
        <v>116</v>
      </c>
      <c r="C464" s="7" t="s">
        <v>117</v>
      </c>
      <c r="D464" s="86" t="s">
        <v>346</v>
      </c>
      <c r="E464" s="87">
        <v>0.085</v>
      </c>
      <c r="F464" s="87">
        <v>0.09</v>
      </c>
      <c r="G464" s="87">
        <v>0.095</v>
      </c>
      <c r="H464" s="87">
        <f t="shared" si="24"/>
        <v>0.09000000000000001</v>
      </c>
    </row>
    <row r="465" spans="1:8" ht="12.75">
      <c r="A465" s="6"/>
      <c r="B465" s="85"/>
      <c r="C465" s="7"/>
      <c r="D465" s="88" t="s">
        <v>345</v>
      </c>
      <c r="E465" s="89">
        <v>34986.943</v>
      </c>
      <c r="F465" s="89">
        <v>37156</v>
      </c>
      <c r="G465" s="89">
        <v>39348</v>
      </c>
      <c r="H465" s="92">
        <f t="shared" si="24"/>
        <v>37163.647666666664</v>
      </c>
    </row>
    <row r="466" spans="1:8" ht="12.75">
      <c r="A466" s="6" t="s">
        <v>259</v>
      </c>
      <c r="B466" s="85" t="s">
        <v>19</v>
      </c>
      <c r="C466" s="7" t="s">
        <v>20</v>
      </c>
      <c r="D466" s="86" t="s">
        <v>346</v>
      </c>
      <c r="E466" s="87">
        <v>0.086</v>
      </c>
      <c r="F466" s="87">
        <v>0.09</v>
      </c>
      <c r="G466" s="87">
        <v>0.09</v>
      </c>
      <c r="H466" s="87">
        <f t="shared" si="24"/>
        <v>0.08866666666666667</v>
      </c>
    </row>
    <row r="467" spans="1:8" ht="12.75">
      <c r="A467" s="6"/>
      <c r="B467" s="85"/>
      <c r="C467" s="7"/>
      <c r="D467" s="88" t="s">
        <v>345</v>
      </c>
      <c r="E467" s="89">
        <v>0</v>
      </c>
      <c r="F467" s="89">
        <v>0</v>
      </c>
      <c r="G467" s="89">
        <v>0</v>
      </c>
      <c r="H467" s="92">
        <f t="shared" si="24"/>
        <v>0</v>
      </c>
    </row>
    <row r="468" spans="1:8" ht="12.75">
      <c r="A468" s="6" t="s">
        <v>260</v>
      </c>
      <c r="B468" s="85" t="s">
        <v>447</v>
      </c>
      <c r="C468" s="7" t="s">
        <v>210</v>
      </c>
      <c r="D468" s="86" t="s">
        <v>346</v>
      </c>
      <c r="E468" s="87">
        <v>0.085</v>
      </c>
      <c r="F468" s="87">
        <v>0.1</v>
      </c>
      <c r="G468" s="87">
        <v>0.06</v>
      </c>
      <c r="H468" s="87">
        <f t="shared" si="24"/>
        <v>0.08166666666666667</v>
      </c>
    </row>
    <row r="469" spans="1:8" ht="12.75">
      <c r="A469" s="6"/>
      <c r="B469" s="85"/>
      <c r="C469" s="7"/>
      <c r="D469" s="88" t="s">
        <v>345</v>
      </c>
      <c r="E469" s="89">
        <v>0</v>
      </c>
      <c r="F469" s="89">
        <v>0</v>
      </c>
      <c r="G469" s="89">
        <v>0</v>
      </c>
      <c r="H469" s="92">
        <f t="shared" si="24"/>
        <v>0</v>
      </c>
    </row>
    <row r="470" spans="1:8" ht="12.75">
      <c r="A470" s="6"/>
      <c r="B470" s="93"/>
      <c r="C470" s="7"/>
      <c r="D470" s="90"/>
      <c r="E470" s="90"/>
      <c r="F470" s="90"/>
      <c r="G470" s="90"/>
      <c r="H470" s="90"/>
    </row>
    <row r="471" spans="1:10" s="12" customFormat="1" ht="12.75">
      <c r="A471" s="10"/>
      <c r="B471" s="22" t="s">
        <v>297</v>
      </c>
      <c r="C471" s="11"/>
      <c r="D471" s="8" t="s">
        <v>256</v>
      </c>
      <c r="E471" s="8">
        <f>E473+E475+E477+E479+E481+E483+E485</f>
        <v>760534.138</v>
      </c>
      <c r="F471" s="8">
        <f>F473+F475+F477+F479+F481+F483+F485</f>
        <v>820999.1349999999</v>
      </c>
      <c r="G471" s="8">
        <f>G473+G475+G477+G479+G481+G483+G485</f>
        <v>884179.005</v>
      </c>
      <c r="H471" s="77">
        <f aca="true" t="shared" si="25" ref="H471:H485">IF(ISERROR(AVERAGE(E471:G471)),0,AVERAGE(E471:G471))</f>
        <v>821904.0926666666</v>
      </c>
      <c r="I471" s="43"/>
      <c r="J471" s="43"/>
    </row>
    <row r="472" spans="1:8" ht="12.75">
      <c r="A472" s="6" t="s">
        <v>259</v>
      </c>
      <c r="B472" s="85" t="s">
        <v>583</v>
      </c>
      <c r="C472" s="7" t="s">
        <v>118</v>
      </c>
      <c r="D472" s="86" t="s">
        <v>346</v>
      </c>
      <c r="E472" s="87">
        <v>0.24</v>
      </c>
      <c r="F472" s="87">
        <v>0.0943</v>
      </c>
      <c r="G472" s="87">
        <v>0.0872</v>
      </c>
      <c r="H472" s="87">
        <f t="shared" si="25"/>
        <v>0.14049999999999999</v>
      </c>
    </row>
    <row r="473" spans="1:8" ht="12.75">
      <c r="A473" s="6"/>
      <c r="B473" s="85"/>
      <c r="C473" s="7"/>
      <c r="D473" s="88" t="s">
        <v>345</v>
      </c>
      <c r="E473" s="89">
        <f>62873053/1000</f>
        <v>62873.053</v>
      </c>
      <c r="F473" s="89">
        <f>68804172/1000</f>
        <v>68804.172</v>
      </c>
      <c r="G473" s="89">
        <f>75373017/1000</f>
        <v>75373.017</v>
      </c>
      <c r="H473" s="92">
        <f t="shared" si="25"/>
        <v>69016.74733333335</v>
      </c>
    </row>
    <row r="474" spans="1:8" ht="12.75">
      <c r="A474" s="6" t="s">
        <v>259</v>
      </c>
      <c r="B474" s="85" t="s">
        <v>262</v>
      </c>
      <c r="C474" s="7" t="s">
        <v>21</v>
      </c>
      <c r="D474" s="86" t="s">
        <v>346</v>
      </c>
      <c r="E474" s="87">
        <v>0.1203</v>
      </c>
      <c r="F474" s="87">
        <v>0.08</v>
      </c>
      <c r="G474" s="87">
        <v>0.08</v>
      </c>
      <c r="H474" s="87">
        <f t="shared" si="25"/>
        <v>0.09343333333333333</v>
      </c>
    </row>
    <row r="475" spans="1:8" ht="12.75">
      <c r="A475" s="6"/>
      <c r="B475" s="85"/>
      <c r="C475" s="7"/>
      <c r="D475" s="88" t="s">
        <v>345</v>
      </c>
      <c r="E475" s="89">
        <v>307122</v>
      </c>
      <c r="F475" s="89">
        <v>331692</v>
      </c>
      <c r="G475" s="89">
        <v>358227</v>
      </c>
      <c r="H475" s="92">
        <f t="shared" si="25"/>
        <v>332347</v>
      </c>
    </row>
    <row r="476" spans="1:8" ht="12.75">
      <c r="A476" s="6" t="s">
        <v>259</v>
      </c>
      <c r="B476" s="85" t="s">
        <v>22</v>
      </c>
      <c r="C476" s="7" t="s">
        <v>23</v>
      </c>
      <c r="D476" s="86" t="s">
        <v>346</v>
      </c>
      <c r="E476" s="87">
        <v>0.08</v>
      </c>
      <c r="F476" s="87">
        <v>0.07</v>
      </c>
      <c r="G476" s="87">
        <v>0.06</v>
      </c>
      <c r="H476" s="87">
        <f t="shared" si="25"/>
        <v>0.07</v>
      </c>
    </row>
    <row r="477" spans="1:8" ht="12.75">
      <c r="A477" s="6"/>
      <c r="B477" s="85"/>
      <c r="C477" s="7"/>
      <c r="D477" s="88" t="s">
        <v>345</v>
      </c>
      <c r="E477" s="89">
        <v>215437.32</v>
      </c>
      <c r="F477" s="89">
        <v>230517.93</v>
      </c>
      <c r="G477" s="89">
        <v>244349.01</v>
      </c>
      <c r="H477" s="92">
        <f t="shared" si="25"/>
        <v>230101.42</v>
      </c>
    </row>
    <row r="478" spans="1:8" ht="12.75">
      <c r="A478" s="6" t="s">
        <v>259</v>
      </c>
      <c r="B478" s="85" t="s">
        <v>52</v>
      </c>
      <c r="C478" s="7" t="s">
        <v>53</v>
      </c>
      <c r="D478" s="86" t="s">
        <v>346</v>
      </c>
      <c r="E478" s="87">
        <v>0.4</v>
      </c>
      <c r="F478" s="87">
        <v>0.4</v>
      </c>
      <c r="G478" s="87">
        <v>0.4</v>
      </c>
      <c r="H478" s="87">
        <f t="shared" si="25"/>
        <v>0.4000000000000001</v>
      </c>
    </row>
    <row r="479" spans="1:8" ht="12.75">
      <c r="A479" s="6"/>
      <c r="B479" s="85"/>
      <c r="C479" s="7"/>
      <c r="D479" s="88" t="s">
        <v>345</v>
      </c>
      <c r="E479" s="89">
        <v>52431.179</v>
      </c>
      <c r="F479" s="89">
        <v>55052.738</v>
      </c>
      <c r="G479" s="89">
        <v>57805.374</v>
      </c>
      <c r="H479" s="92">
        <f t="shared" si="25"/>
        <v>55096.43033333333</v>
      </c>
    </row>
    <row r="480" spans="1:8" ht="12.75">
      <c r="A480" s="6" t="s">
        <v>259</v>
      </c>
      <c r="B480" s="85" t="s">
        <v>188</v>
      </c>
      <c r="C480" s="7" t="s">
        <v>189</v>
      </c>
      <c r="D480" s="86" t="s">
        <v>346</v>
      </c>
      <c r="E480" s="87">
        <v>0</v>
      </c>
      <c r="F480" s="87">
        <v>0</v>
      </c>
      <c r="G480" s="87">
        <v>0</v>
      </c>
      <c r="H480" s="87">
        <f t="shared" si="25"/>
        <v>0</v>
      </c>
    </row>
    <row r="481" spans="1:8" ht="12.75">
      <c r="A481" s="6"/>
      <c r="B481" s="85"/>
      <c r="C481" s="7"/>
      <c r="D481" s="88" t="s">
        <v>345</v>
      </c>
      <c r="E481" s="89">
        <v>10.5</v>
      </c>
      <c r="F481" s="89">
        <v>6.2</v>
      </c>
      <c r="G481" s="89">
        <v>5.9</v>
      </c>
      <c r="H481" s="92">
        <f t="shared" si="25"/>
        <v>7.533333333333334</v>
      </c>
    </row>
    <row r="482" spans="1:8" ht="12.75">
      <c r="A482" s="6" t="s">
        <v>259</v>
      </c>
      <c r="B482" s="85" t="s">
        <v>298</v>
      </c>
      <c r="C482" s="7" t="s">
        <v>190</v>
      </c>
      <c r="D482" s="86" t="s">
        <v>346</v>
      </c>
      <c r="E482" s="87">
        <v>0.368</v>
      </c>
      <c r="F482" s="87">
        <v>0.1</v>
      </c>
      <c r="G482" s="87">
        <v>0.099</v>
      </c>
      <c r="H482" s="87">
        <f t="shared" si="25"/>
        <v>0.18899999999999997</v>
      </c>
    </row>
    <row r="483" spans="1:8" ht="12.75">
      <c r="A483" s="6"/>
      <c r="B483" s="85"/>
      <c r="C483" s="7"/>
      <c r="D483" s="88" t="s">
        <v>345</v>
      </c>
      <c r="E483" s="89">
        <v>122660.086</v>
      </c>
      <c r="F483" s="89">
        <v>134926.095</v>
      </c>
      <c r="G483" s="89">
        <v>148418.704</v>
      </c>
      <c r="H483" s="92">
        <f t="shared" si="25"/>
        <v>135334.96166666667</v>
      </c>
    </row>
    <row r="484" spans="1:8" ht="12.75">
      <c r="A484" s="6" t="s">
        <v>260</v>
      </c>
      <c r="B484" s="85" t="s">
        <v>448</v>
      </c>
      <c r="C484" s="7" t="s">
        <v>211</v>
      </c>
      <c r="D484" s="86" t="s">
        <v>346</v>
      </c>
      <c r="E484" s="87"/>
      <c r="F484" s="87"/>
      <c r="G484" s="87"/>
      <c r="H484" s="87">
        <f t="shared" si="25"/>
        <v>0</v>
      </c>
    </row>
    <row r="485" spans="1:8" ht="12.75">
      <c r="A485" s="6"/>
      <c r="B485" s="85"/>
      <c r="C485" s="7"/>
      <c r="D485" s="88" t="s">
        <v>345</v>
      </c>
      <c r="E485" s="89"/>
      <c r="F485" s="89"/>
      <c r="G485" s="89"/>
      <c r="H485" s="92">
        <f t="shared" si="25"/>
        <v>0</v>
      </c>
    </row>
    <row r="486" spans="1:8" ht="12.75">
      <c r="A486" s="6"/>
      <c r="B486" s="85"/>
      <c r="C486" s="7"/>
      <c r="D486" s="90"/>
      <c r="E486" s="90"/>
      <c r="F486" s="90"/>
      <c r="G486" s="90"/>
      <c r="H486" s="90"/>
    </row>
    <row r="487" spans="1:10" s="12" customFormat="1" ht="12.75">
      <c r="A487" s="10"/>
      <c r="B487" s="22" t="s">
        <v>299</v>
      </c>
      <c r="C487" s="11"/>
      <c r="D487" s="8" t="s">
        <v>256</v>
      </c>
      <c r="E487" s="8">
        <f>E489+E491+E493+E495+E497+E499</f>
        <v>311419.66099999996</v>
      </c>
      <c r="F487" s="8">
        <f>F489+F491+F493+F495+F497+F499</f>
        <v>297098.398</v>
      </c>
      <c r="G487" s="8">
        <f>G489+G491+G493+G495+G497+G499</f>
        <v>328287.334</v>
      </c>
      <c r="H487" s="77">
        <f aca="true" t="shared" si="26" ref="H487:H499">IF(ISERROR(AVERAGE(E487:G487)),0,AVERAGE(E487:G487))</f>
        <v>312268.4643333333</v>
      </c>
      <c r="I487" s="43"/>
      <c r="J487" s="43"/>
    </row>
    <row r="488" spans="1:8" ht="12.75">
      <c r="A488" s="6" t="s">
        <v>259</v>
      </c>
      <c r="B488" s="85" t="s">
        <v>119</v>
      </c>
      <c r="C488" s="7" t="s">
        <v>120</v>
      </c>
      <c r="D488" s="86" t="s">
        <v>346</v>
      </c>
      <c r="E488" s="87">
        <v>0.086</v>
      </c>
      <c r="F488" s="87">
        <v>0.086</v>
      </c>
      <c r="G488" s="87">
        <v>0.086</v>
      </c>
      <c r="H488" s="87">
        <f t="shared" si="26"/>
        <v>0.08600000000000001</v>
      </c>
    </row>
    <row r="489" spans="1:8" ht="12.75">
      <c r="A489" s="6"/>
      <c r="B489" s="85"/>
      <c r="C489" s="7"/>
      <c r="D489" s="88" t="s">
        <v>345</v>
      </c>
      <c r="E489" s="89">
        <v>4721.408</v>
      </c>
      <c r="F489" s="89">
        <v>5077.264</v>
      </c>
      <c r="G489" s="89">
        <v>5484.583</v>
      </c>
      <c r="H489" s="92">
        <f t="shared" si="26"/>
        <v>5094.418333333334</v>
      </c>
    </row>
    <row r="490" spans="1:8" ht="12.75">
      <c r="A490" s="6" t="s">
        <v>259</v>
      </c>
      <c r="B490" s="85" t="s">
        <v>24</v>
      </c>
      <c r="C490" s="7" t="s">
        <v>25</v>
      </c>
      <c r="D490" s="86" t="s">
        <v>346</v>
      </c>
      <c r="E490" s="87">
        <v>0.115</v>
      </c>
      <c r="F490" s="87">
        <v>0.0842</v>
      </c>
      <c r="G490" s="87">
        <v>0.0749</v>
      </c>
      <c r="H490" s="87">
        <f t="shared" si="26"/>
        <v>0.09136666666666667</v>
      </c>
    </row>
    <row r="491" spans="1:8" ht="12.75">
      <c r="A491" s="6"/>
      <c r="B491" s="85"/>
      <c r="C491" s="7"/>
      <c r="D491" s="88" t="s">
        <v>345</v>
      </c>
      <c r="E491" s="89">
        <v>31124.419</v>
      </c>
      <c r="F491" s="89">
        <v>24889.834</v>
      </c>
      <c r="G491" s="89">
        <v>23929.951</v>
      </c>
      <c r="H491" s="92">
        <f t="shared" si="26"/>
        <v>26648.068</v>
      </c>
    </row>
    <row r="492" spans="1:8" ht="12.75">
      <c r="A492" s="6" t="s">
        <v>259</v>
      </c>
      <c r="B492" s="85" t="s">
        <v>121</v>
      </c>
      <c r="C492" s="7" t="s">
        <v>122</v>
      </c>
      <c r="D492" s="86" t="s">
        <v>346</v>
      </c>
      <c r="E492" s="87">
        <v>0.22</v>
      </c>
      <c r="F492" s="87">
        <v>0.054</v>
      </c>
      <c r="G492" s="87">
        <v>0.059</v>
      </c>
      <c r="H492" s="87">
        <f t="shared" si="26"/>
        <v>0.111</v>
      </c>
    </row>
    <row r="493" spans="1:8" ht="12.75">
      <c r="A493" s="6"/>
      <c r="B493" s="85"/>
      <c r="C493" s="7"/>
      <c r="D493" s="88" t="s">
        <v>345</v>
      </c>
      <c r="E493" s="89">
        <v>53560</v>
      </c>
      <c r="F493" s="89">
        <v>56477</v>
      </c>
      <c r="G493" s="89">
        <v>59865</v>
      </c>
      <c r="H493" s="92">
        <f t="shared" si="26"/>
        <v>56634</v>
      </c>
    </row>
    <row r="494" spans="1:8" ht="12.75">
      <c r="A494" s="6" t="s">
        <v>259</v>
      </c>
      <c r="B494" s="85" t="s">
        <v>191</v>
      </c>
      <c r="C494" s="7" t="s">
        <v>192</v>
      </c>
      <c r="D494" s="86" t="s">
        <v>346</v>
      </c>
      <c r="E494" s="87">
        <v>0.1</v>
      </c>
      <c r="F494" s="87">
        <v>0.062</v>
      </c>
      <c r="G494" s="87">
        <v>0.059</v>
      </c>
      <c r="H494" s="87">
        <f t="shared" si="26"/>
        <v>0.07366666666666667</v>
      </c>
    </row>
    <row r="495" spans="1:8" ht="12.75">
      <c r="A495" s="6"/>
      <c r="B495" s="85"/>
      <c r="C495" s="7"/>
      <c r="D495" s="88" t="s">
        <v>345</v>
      </c>
      <c r="E495" s="89">
        <v>148304</v>
      </c>
      <c r="F495" s="89">
        <v>157085</v>
      </c>
      <c r="G495" s="89">
        <v>165902</v>
      </c>
      <c r="H495" s="92">
        <f t="shared" si="26"/>
        <v>157097</v>
      </c>
    </row>
    <row r="496" spans="1:8" ht="12.75">
      <c r="A496" s="6" t="s">
        <v>259</v>
      </c>
      <c r="B496" s="85" t="s">
        <v>193</v>
      </c>
      <c r="C496" s="7" t="s">
        <v>194</v>
      </c>
      <c r="D496" s="86" t="s">
        <v>346</v>
      </c>
      <c r="E496" s="96">
        <v>0.245</v>
      </c>
      <c r="F496" s="96">
        <v>0.06</v>
      </c>
      <c r="G496" s="96">
        <v>0.14</v>
      </c>
      <c r="H496" s="87">
        <f t="shared" si="26"/>
        <v>0.14833333333333334</v>
      </c>
    </row>
    <row r="497" spans="1:8" ht="12.75">
      <c r="A497" s="6"/>
      <c r="B497" s="85"/>
      <c r="C497" s="7"/>
      <c r="D497" s="88" t="s">
        <v>345</v>
      </c>
      <c r="E497" s="97">
        <v>33481</v>
      </c>
      <c r="F497" s="97">
        <v>10122</v>
      </c>
      <c r="G497" s="97">
        <v>26183</v>
      </c>
      <c r="H497" s="92">
        <f t="shared" si="26"/>
        <v>23262</v>
      </c>
    </row>
    <row r="498" spans="1:8" ht="12.75">
      <c r="A498" s="6" t="s">
        <v>260</v>
      </c>
      <c r="B498" s="85" t="s">
        <v>449</v>
      </c>
      <c r="C498" s="7" t="s">
        <v>212</v>
      </c>
      <c r="D498" s="86" t="s">
        <v>346</v>
      </c>
      <c r="E498" s="87">
        <v>0.1</v>
      </c>
      <c r="F498" s="87">
        <v>0.08</v>
      </c>
      <c r="G498" s="87">
        <v>0.08</v>
      </c>
      <c r="H498" s="87">
        <f t="shared" si="26"/>
        <v>0.08666666666666667</v>
      </c>
    </row>
    <row r="499" spans="1:8" ht="12.75">
      <c r="A499" s="6"/>
      <c r="B499" s="85"/>
      <c r="C499" s="7"/>
      <c r="D499" s="88" t="s">
        <v>345</v>
      </c>
      <c r="E499" s="89">
        <v>40228.834</v>
      </c>
      <c r="F499" s="89">
        <v>43447.3</v>
      </c>
      <c r="G499" s="89">
        <v>46922.8</v>
      </c>
      <c r="H499" s="92">
        <f t="shared" si="26"/>
        <v>43532.978</v>
      </c>
    </row>
    <row r="500" spans="1:8" ht="12.75">
      <c r="A500" s="6"/>
      <c r="B500" s="93"/>
      <c r="C500" s="7"/>
      <c r="D500" s="90"/>
      <c r="E500" s="90"/>
      <c r="F500" s="90"/>
      <c r="G500" s="90"/>
      <c r="H500" s="90"/>
    </row>
    <row r="501" spans="1:8" ht="12.75">
      <c r="A501" s="6"/>
      <c r="B501" s="85"/>
      <c r="C501" s="7"/>
      <c r="D501" s="90"/>
      <c r="E501" s="90"/>
      <c r="F501" s="90"/>
      <c r="G501" s="90"/>
      <c r="H501" s="90"/>
    </row>
    <row r="502" spans="1:10" s="12" customFormat="1" ht="12.75">
      <c r="A502" s="10"/>
      <c r="B502" s="21" t="s">
        <v>300</v>
      </c>
      <c r="C502" s="11"/>
      <c r="D502" s="8" t="s">
        <v>256</v>
      </c>
      <c r="E502" s="8">
        <f>E453+E471+E487</f>
        <v>1373482.162</v>
      </c>
      <c r="F502" s="8">
        <f>F453+F471+F487</f>
        <v>1437980.15344</v>
      </c>
      <c r="G502" s="8">
        <f>G453+G471+G487</f>
        <v>1552577.555012</v>
      </c>
      <c r="H502" s="77">
        <f>IF(ISERROR(AVERAGE(E502:G502)),0,AVERAGE(E502:G502))</f>
        <v>1454679.9568173334</v>
      </c>
      <c r="I502" s="43"/>
      <c r="J502" s="43"/>
    </row>
    <row r="503" spans="1:8" ht="12.75">
      <c r="A503" s="98"/>
      <c r="B503" s="99"/>
      <c r="C503" s="100"/>
      <c r="D503" s="89"/>
      <c r="E503" s="89"/>
      <c r="F503" s="89"/>
      <c r="G503" s="89"/>
      <c r="H503" s="101"/>
    </row>
    <row r="504" spans="1:8" ht="12.75">
      <c r="A504" s="109"/>
      <c r="B504" s="103"/>
      <c r="C504" s="102"/>
      <c r="D504" s="95"/>
      <c r="E504" s="95"/>
      <c r="F504" s="95"/>
      <c r="G504" s="95"/>
      <c r="H504" s="90"/>
    </row>
    <row r="505" spans="1:10" s="12" customFormat="1" ht="12.75">
      <c r="A505" s="10"/>
      <c r="B505" s="21" t="s">
        <v>253</v>
      </c>
      <c r="C505" s="37"/>
      <c r="D505" s="8"/>
      <c r="E505" s="8"/>
      <c r="F505" s="8"/>
      <c r="G505" s="8"/>
      <c r="H505" s="8"/>
      <c r="I505" s="43"/>
      <c r="J505" s="43"/>
    </row>
    <row r="506" spans="1:10" s="12" customFormat="1" ht="12.75">
      <c r="A506" s="10"/>
      <c r="B506" s="21"/>
      <c r="C506" s="37"/>
      <c r="D506" s="8"/>
      <c r="E506" s="8"/>
      <c r="F506" s="8"/>
      <c r="G506" s="8"/>
      <c r="H506" s="8"/>
      <c r="I506" s="43"/>
      <c r="J506" s="43"/>
    </row>
    <row r="507" spans="1:10" s="12" customFormat="1" ht="12.75">
      <c r="A507" s="10"/>
      <c r="B507" s="22" t="s">
        <v>450</v>
      </c>
      <c r="C507" s="11"/>
      <c r="D507" s="8" t="s">
        <v>256</v>
      </c>
      <c r="E507" s="8">
        <f>E509+E511+E513+E515</f>
        <v>4662</v>
      </c>
      <c r="F507" s="8">
        <f>F509+F511+F513+F515</f>
        <v>1568</v>
      </c>
      <c r="G507" s="8">
        <f>G509+G511+G513+G515</f>
        <v>7074</v>
      </c>
      <c r="H507" s="77">
        <f aca="true" t="shared" si="27" ref="H507:H515">IF(ISERROR(AVERAGE(E507:G507)),0,AVERAGE(E507:G507))</f>
        <v>4434.666666666667</v>
      </c>
      <c r="I507" s="43"/>
      <c r="J507" s="43"/>
    </row>
    <row r="508" spans="1:8" ht="12.75">
      <c r="A508" s="6" t="s">
        <v>259</v>
      </c>
      <c r="B508" s="85" t="s">
        <v>584</v>
      </c>
      <c r="C508" s="7" t="s">
        <v>195</v>
      </c>
      <c r="D508" s="86" t="s">
        <v>346</v>
      </c>
      <c r="E508" s="87">
        <v>0</v>
      </c>
      <c r="F508" s="87">
        <v>0.1</v>
      </c>
      <c r="G508" s="87">
        <v>0.0999</v>
      </c>
      <c r="H508" s="87">
        <f t="shared" si="27"/>
        <v>0.06663333333333334</v>
      </c>
    </row>
    <row r="509" spans="1:8" ht="12.75">
      <c r="A509" s="6"/>
      <c r="B509" s="85"/>
      <c r="C509" s="7"/>
      <c r="D509" s="88" t="s">
        <v>345</v>
      </c>
      <c r="E509" s="89">
        <v>0</v>
      </c>
      <c r="F509" s="89">
        <v>1205</v>
      </c>
      <c r="G509" s="89">
        <v>1325</v>
      </c>
      <c r="H509" s="92">
        <f t="shared" si="27"/>
        <v>843.3333333333334</v>
      </c>
    </row>
    <row r="510" spans="1:8" ht="12.75">
      <c r="A510" s="6" t="s">
        <v>259</v>
      </c>
      <c r="B510" s="85" t="s">
        <v>585</v>
      </c>
      <c r="C510" s="7" t="s">
        <v>145</v>
      </c>
      <c r="D510" s="86" t="s">
        <v>346</v>
      </c>
      <c r="E510" s="87">
        <v>-0.125</v>
      </c>
      <c r="F510" s="87">
        <v>0.07</v>
      </c>
      <c r="G510" s="87">
        <v>0.07</v>
      </c>
      <c r="H510" s="87">
        <f t="shared" si="27"/>
        <v>0.0050000000000000044</v>
      </c>
    </row>
    <row r="511" spans="1:8" ht="12.75">
      <c r="A511" s="6"/>
      <c r="B511" s="85"/>
      <c r="C511" s="7"/>
      <c r="D511" s="88" t="s">
        <v>345</v>
      </c>
      <c r="E511" s="89">
        <v>-4405</v>
      </c>
      <c r="F511" s="89">
        <v>2154</v>
      </c>
      <c r="G511" s="89">
        <v>2305</v>
      </c>
      <c r="H511" s="92">
        <f t="shared" si="27"/>
        <v>18</v>
      </c>
    </row>
    <row r="512" spans="1:8" ht="12.75">
      <c r="A512" s="6" t="s">
        <v>259</v>
      </c>
      <c r="B512" s="85" t="s">
        <v>586</v>
      </c>
      <c r="C512" s="7" t="s">
        <v>146</v>
      </c>
      <c r="D512" s="86" t="s">
        <v>346</v>
      </c>
      <c r="E512" s="87">
        <v>0.2105</v>
      </c>
      <c r="F512" s="87">
        <v>0.107</v>
      </c>
      <c r="G512" s="87">
        <v>0.08</v>
      </c>
      <c r="H512" s="87">
        <f t="shared" si="27"/>
        <v>0.1325</v>
      </c>
    </row>
    <row r="513" spans="1:8" ht="12.75">
      <c r="A513" s="6"/>
      <c r="B513" s="85"/>
      <c r="C513" s="7"/>
      <c r="D513" s="88" t="s">
        <v>345</v>
      </c>
      <c r="E513" s="89">
        <v>2505</v>
      </c>
      <c r="F513" s="89">
        <v>1544</v>
      </c>
      <c r="G513" s="89">
        <v>1276</v>
      </c>
      <c r="H513" s="92">
        <f t="shared" si="27"/>
        <v>1775</v>
      </c>
    </row>
    <row r="514" spans="1:8" ht="12.75">
      <c r="A514" s="6" t="s">
        <v>260</v>
      </c>
      <c r="B514" s="85" t="s">
        <v>587</v>
      </c>
      <c r="C514" s="7" t="s">
        <v>218</v>
      </c>
      <c r="D514" s="86" t="s">
        <v>346</v>
      </c>
      <c r="E514" s="87">
        <v>0.164</v>
      </c>
      <c r="F514" s="87">
        <v>-0.071</v>
      </c>
      <c r="G514" s="87">
        <v>0.05</v>
      </c>
      <c r="H514" s="87">
        <f t="shared" si="27"/>
        <v>0.04766666666666667</v>
      </c>
    </row>
    <row r="515" spans="1:8" ht="12.75">
      <c r="A515" s="6"/>
      <c r="B515" s="85"/>
      <c r="C515" s="7"/>
      <c r="D515" s="88" t="s">
        <v>345</v>
      </c>
      <c r="E515" s="89">
        <v>6562</v>
      </c>
      <c r="F515" s="89">
        <v>-3335</v>
      </c>
      <c r="G515" s="89">
        <v>2168</v>
      </c>
      <c r="H515" s="92">
        <f t="shared" si="27"/>
        <v>1798.3333333333333</v>
      </c>
    </row>
    <row r="516" spans="1:8" ht="12.75">
      <c r="A516" s="6"/>
      <c r="B516" s="93"/>
      <c r="C516" s="7"/>
      <c r="D516" s="90"/>
      <c r="E516" s="90"/>
      <c r="F516" s="90"/>
      <c r="G516" s="90"/>
      <c r="H516" s="90"/>
    </row>
    <row r="517" spans="1:10" s="12" customFormat="1" ht="12.75">
      <c r="A517" s="10"/>
      <c r="B517" s="22" t="s">
        <v>302</v>
      </c>
      <c r="C517" s="11"/>
      <c r="D517" s="8" t="s">
        <v>256</v>
      </c>
      <c r="E517" s="8">
        <f>E519+E521+E523+E525+E527+E529+E531</f>
        <v>132446</v>
      </c>
      <c r="F517" s="8">
        <f>F519+F521+F523+F525+F527+F529+F531</f>
        <v>139646</v>
      </c>
      <c r="G517" s="8">
        <f>G519+G521+G523+G525+G527+G529+G531</f>
        <v>149117</v>
      </c>
      <c r="H517" s="77">
        <f aca="true" t="shared" si="28" ref="H517:H531">IF(ISERROR(AVERAGE(E517:G517)),0,AVERAGE(E517:G517))</f>
        <v>140403</v>
      </c>
      <c r="I517" s="43"/>
      <c r="J517" s="43"/>
    </row>
    <row r="518" spans="1:8" ht="12.75">
      <c r="A518" s="6" t="s">
        <v>259</v>
      </c>
      <c r="B518" s="85" t="s">
        <v>588</v>
      </c>
      <c r="C518" s="7" t="s">
        <v>123</v>
      </c>
      <c r="D518" s="86" t="s">
        <v>346</v>
      </c>
      <c r="E518" s="87">
        <v>0.0846</v>
      </c>
      <c r="F518" s="87">
        <v>0.06</v>
      </c>
      <c r="G518" s="87">
        <v>0.05</v>
      </c>
      <c r="H518" s="87">
        <f t="shared" si="28"/>
        <v>0.06486666666666667</v>
      </c>
    </row>
    <row r="519" spans="1:8" ht="12.75">
      <c r="A519" s="6"/>
      <c r="B519" s="85"/>
      <c r="C519" s="7"/>
      <c r="D519" s="88" t="s">
        <v>345</v>
      </c>
      <c r="E519" s="89">
        <v>15634</v>
      </c>
      <c r="F519" s="89">
        <v>16603</v>
      </c>
      <c r="G519" s="89">
        <v>17583</v>
      </c>
      <c r="H519" s="92">
        <f t="shared" si="28"/>
        <v>16606.666666666668</v>
      </c>
    </row>
    <row r="520" spans="1:8" ht="12.75">
      <c r="A520" s="6" t="s">
        <v>259</v>
      </c>
      <c r="B520" s="85" t="s">
        <v>589</v>
      </c>
      <c r="C520" s="7" t="s">
        <v>124</v>
      </c>
      <c r="D520" s="86" t="s">
        <v>346</v>
      </c>
      <c r="E520" s="87">
        <v>0.0845</v>
      </c>
      <c r="F520" s="87">
        <v>0.07</v>
      </c>
      <c r="G520" s="87">
        <v>0.05</v>
      </c>
      <c r="H520" s="87">
        <f t="shared" si="28"/>
        <v>0.06816666666666667</v>
      </c>
    </row>
    <row r="521" spans="1:8" ht="12.75">
      <c r="A521" s="6"/>
      <c r="B521" s="85"/>
      <c r="C521" s="7"/>
      <c r="D521" s="88" t="s">
        <v>345</v>
      </c>
      <c r="E521" s="89">
        <v>42213</v>
      </c>
      <c r="F521" s="89">
        <v>44830</v>
      </c>
      <c r="G521" s="89">
        <v>47475</v>
      </c>
      <c r="H521" s="92">
        <f t="shared" si="28"/>
        <v>44839.333333333336</v>
      </c>
    </row>
    <row r="522" spans="1:8" ht="12.75">
      <c r="A522" s="6" t="s">
        <v>259</v>
      </c>
      <c r="B522" s="85" t="s">
        <v>590</v>
      </c>
      <c r="C522" s="7" t="s">
        <v>125</v>
      </c>
      <c r="D522" s="86" t="s">
        <v>346</v>
      </c>
      <c r="E522" s="87">
        <v>0.08</v>
      </c>
      <c r="F522" s="87">
        <v>0.06</v>
      </c>
      <c r="G522" s="87">
        <v>0.05</v>
      </c>
      <c r="H522" s="87">
        <f t="shared" si="28"/>
        <v>0.06333333333333334</v>
      </c>
    </row>
    <row r="523" spans="1:8" ht="12.75">
      <c r="A523" s="6"/>
      <c r="B523" s="85"/>
      <c r="C523" s="7"/>
      <c r="D523" s="88" t="s">
        <v>345</v>
      </c>
      <c r="E523" s="89">
        <v>9809</v>
      </c>
      <c r="F523" s="89">
        <v>9888</v>
      </c>
      <c r="G523" s="89">
        <v>10472</v>
      </c>
      <c r="H523" s="92">
        <f t="shared" si="28"/>
        <v>10056.333333333334</v>
      </c>
    </row>
    <row r="524" spans="1:8" ht="12.75">
      <c r="A524" s="6" t="s">
        <v>259</v>
      </c>
      <c r="B524" s="85" t="s">
        <v>591</v>
      </c>
      <c r="C524" s="7" t="s">
        <v>126</v>
      </c>
      <c r="D524" s="86" t="s">
        <v>346</v>
      </c>
      <c r="E524" s="87">
        <v>0.0848</v>
      </c>
      <c r="F524" s="87">
        <v>0.06</v>
      </c>
      <c r="G524" s="87">
        <v>0.055</v>
      </c>
      <c r="H524" s="87">
        <f t="shared" si="28"/>
        <v>0.06659999999999999</v>
      </c>
    </row>
    <row r="525" spans="1:8" ht="12.75">
      <c r="A525" s="6"/>
      <c r="B525" s="85"/>
      <c r="C525" s="7"/>
      <c r="D525" s="88" t="s">
        <v>345</v>
      </c>
      <c r="E525" s="89">
        <v>15634</v>
      </c>
      <c r="F525" s="89">
        <v>16606</v>
      </c>
      <c r="G525" s="89">
        <v>17583</v>
      </c>
      <c r="H525" s="92">
        <f t="shared" si="28"/>
        <v>16607.666666666668</v>
      </c>
    </row>
    <row r="526" spans="1:8" ht="12.75">
      <c r="A526" s="6" t="s">
        <v>259</v>
      </c>
      <c r="B526" s="85" t="s">
        <v>592</v>
      </c>
      <c r="C526" s="7" t="s">
        <v>127</v>
      </c>
      <c r="D526" s="86" t="s">
        <v>346</v>
      </c>
      <c r="E526" s="87">
        <v>0.085</v>
      </c>
      <c r="F526" s="87">
        <v>0.06</v>
      </c>
      <c r="G526" s="87">
        <v>0.05</v>
      </c>
      <c r="H526" s="87">
        <f t="shared" si="28"/>
        <v>0.065</v>
      </c>
    </row>
    <row r="527" spans="1:8" ht="12.75">
      <c r="A527" s="6"/>
      <c r="B527" s="85"/>
      <c r="C527" s="7"/>
      <c r="D527" s="88" t="s">
        <v>345</v>
      </c>
      <c r="E527" s="89">
        <v>12143</v>
      </c>
      <c r="F527" s="89">
        <v>12143</v>
      </c>
      <c r="G527" s="89">
        <v>13729</v>
      </c>
      <c r="H527" s="92">
        <f t="shared" si="28"/>
        <v>12671.666666666666</v>
      </c>
    </row>
    <row r="528" spans="1:8" ht="12.75">
      <c r="A528" s="6" t="s">
        <v>259</v>
      </c>
      <c r="B528" s="85" t="s">
        <v>593</v>
      </c>
      <c r="C528" s="7" t="s">
        <v>128</v>
      </c>
      <c r="D528" s="86" t="s">
        <v>346</v>
      </c>
      <c r="E528" s="87">
        <v>0.085</v>
      </c>
      <c r="F528" s="87">
        <v>0.07</v>
      </c>
      <c r="G528" s="87">
        <v>0.06</v>
      </c>
      <c r="H528" s="87">
        <f t="shared" si="28"/>
        <v>0.07166666666666667</v>
      </c>
    </row>
    <row r="529" spans="1:8" ht="12.75">
      <c r="A529" s="6"/>
      <c r="B529" s="85"/>
      <c r="C529" s="7"/>
      <c r="D529" s="88" t="s">
        <v>345</v>
      </c>
      <c r="E529" s="89">
        <v>8081</v>
      </c>
      <c r="F529" s="89">
        <v>8889</v>
      </c>
      <c r="G529" s="89">
        <v>9777</v>
      </c>
      <c r="H529" s="92">
        <f t="shared" si="28"/>
        <v>8915.666666666666</v>
      </c>
    </row>
    <row r="530" spans="1:8" ht="12.75">
      <c r="A530" s="6" t="s">
        <v>260</v>
      </c>
      <c r="B530" s="85" t="s">
        <v>594</v>
      </c>
      <c r="C530" s="7" t="s">
        <v>222</v>
      </c>
      <c r="D530" s="86" t="s">
        <v>346</v>
      </c>
      <c r="E530" s="87">
        <v>0.0848</v>
      </c>
      <c r="F530" s="87">
        <v>0.06</v>
      </c>
      <c r="G530" s="87">
        <v>0.06</v>
      </c>
      <c r="H530" s="87">
        <f t="shared" si="28"/>
        <v>0.06826666666666666</v>
      </c>
    </row>
    <row r="531" spans="1:8" ht="12.75">
      <c r="A531" s="6"/>
      <c r="B531" s="85"/>
      <c r="C531" s="7"/>
      <c r="D531" s="88" t="s">
        <v>345</v>
      </c>
      <c r="E531" s="89">
        <v>28932</v>
      </c>
      <c r="F531" s="89">
        <v>30687</v>
      </c>
      <c r="G531" s="89">
        <v>32498</v>
      </c>
      <c r="H531" s="92">
        <f t="shared" si="28"/>
        <v>30705.666666666668</v>
      </c>
    </row>
    <row r="532" spans="1:8" ht="12.75">
      <c r="A532" s="6"/>
      <c r="B532" s="85"/>
      <c r="C532" s="7"/>
      <c r="D532" s="90"/>
      <c r="E532" s="90"/>
      <c r="F532" s="90"/>
      <c r="G532" s="90"/>
      <c r="H532" s="90"/>
    </row>
    <row r="533" spans="1:10" s="12" customFormat="1" ht="12.75">
      <c r="A533" s="10"/>
      <c r="B533" s="22" t="s">
        <v>451</v>
      </c>
      <c r="C533" s="11"/>
      <c r="D533" s="8" t="s">
        <v>256</v>
      </c>
      <c r="E533" s="8">
        <f>E535+E537+E539+E541+E543+E545+E547+E549+E551</f>
        <v>13792</v>
      </c>
      <c r="F533" s="8">
        <f>F535+F537+F539+F541+F543+F545+F547+F549+F551</f>
        <v>9262</v>
      </c>
      <c r="G533" s="8">
        <f>G535+G537+G539+G541+G543+G545+G547+G549+G551</f>
        <v>0</v>
      </c>
      <c r="H533" s="77">
        <f aca="true" t="shared" si="29" ref="H533:H551">IF(ISERROR(AVERAGE(E533:G533)),0,AVERAGE(E533:G533))</f>
        <v>7684.666666666667</v>
      </c>
      <c r="I533" s="43"/>
      <c r="J533" s="43"/>
    </row>
    <row r="534" spans="1:8" ht="12.75">
      <c r="A534" s="6" t="s">
        <v>259</v>
      </c>
      <c r="B534" s="85" t="s">
        <v>595</v>
      </c>
      <c r="C534" s="7" t="s">
        <v>129</v>
      </c>
      <c r="D534" s="86" t="s">
        <v>346</v>
      </c>
      <c r="E534" s="96">
        <v>0.108</v>
      </c>
      <c r="F534" s="96">
        <v>0.109</v>
      </c>
      <c r="G534" s="96">
        <v>0</v>
      </c>
      <c r="H534" s="87">
        <f t="shared" si="29"/>
        <v>0.07233333333333333</v>
      </c>
    </row>
    <row r="535" spans="1:8" ht="12.75">
      <c r="A535" s="6"/>
      <c r="B535" s="85"/>
      <c r="C535" s="7"/>
      <c r="D535" s="88" t="s">
        <v>345</v>
      </c>
      <c r="E535" s="97">
        <v>1815</v>
      </c>
      <c r="F535" s="97">
        <v>2031</v>
      </c>
      <c r="G535" s="97">
        <v>0</v>
      </c>
      <c r="H535" s="92">
        <f t="shared" si="29"/>
        <v>1282</v>
      </c>
    </row>
    <row r="536" spans="1:8" ht="12.75">
      <c r="A536" s="6" t="s">
        <v>259</v>
      </c>
      <c r="B536" s="85" t="s">
        <v>596</v>
      </c>
      <c r="C536" s="7" t="s">
        <v>130</v>
      </c>
      <c r="D536" s="86" t="s">
        <v>346</v>
      </c>
      <c r="E536" s="96">
        <v>0.077</v>
      </c>
      <c r="F536" s="96">
        <v>-0.05</v>
      </c>
      <c r="G536" s="96">
        <v>0</v>
      </c>
      <c r="H536" s="87">
        <f t="shared" si="29"/>
        <v>0.009</v>
      </c>
    </row>
    <row r="537" spans="1:8" ht="12.75">
      <c r="A537" s="6"/>
      <c r="B537" s="85"/>
      <c r="C537" s="7"/>
      <c r="D537" s="88" t="s">
        <v>345</v>
      </c>
      <c r="E537" s="97">
        <v>1993</v>
      </c>
      <c r="F537" s="97">
        <v>-1366</v>
      </c>
      <c r="G537" s="97">
        <v>0</v>
      </c>
      <c r="H537" s="92">
        <f t="shared" si="29"/>
        <v>209</v>
      </c>
    </row>
    <row r="538" spans="1:8" ht="12.75">
      <c r="A538" s="6" t="s">
        <v>259</v>
      </c>
      <c r="B538" s="85" t="s">
        <v>597</v>
      </c>
      <c r="C538" s="7" t="s">
        <v>131</v>
      </c>
      <c r="D538" s="86" t="s">
        <v>346</v>
      </c>
      <c r="E538" s="96">
        <v>0.1</v>
      </c>
      <c r="F538" s="96">
        <v>0.08</v>
      </c>
      <c r="G538" s="96">
        <v>0.08</v>
      </c>
      <c r="H538" s="87">
        <f t="shared" si="29"/>
        <v>0.08666666666666667</v>
      </c>
    </row>
    <row r="539" spans="1:8" ht="12.75">
      <c r="A539" s="6"/>
      <c r="B539" s="85"/>
      <c r="C539" s="7"/>
      <c r="D539" s="88" t="s">
        <v>345</v>
      </c>
      <c r="E539" s="97">
        <v>0</v>
      </c>
      <c r="F539" s="97">
        <v>0</v>
      </c>
      <c r="G539" s="97">
        <v>0</v>
      </c>
      <c r="H539" s="92">
        <f t="shared" si="29"/>
        <v>0</v>
      </c>
    </row>
    <row r="540" spans="1:8" ht="12.75">
      <c r="A540" s="6" t="s">
        <v>259</v>
      </c>
      <c r="B540" s="85" t="s">
        <v>598</v>
      </c>
      <c r="C540" s="7" t="s">
        <v>132</v>
      </c>
      <c r="D540" s="86" t="s">
        <v>346</v>
      </c>
      <c r="E540" s="96">
        <v>0.013</v>
      </c>
      <c r="F540" s="96">
        <v>0.05</v>
      </c>
      <c r="G540" s="96">
        <v>0</v>
      </c>
      <c r="H540" s="87">
        <f t="shared" si="29"/>
        <v>0.021</v>
      </c>
    </row>
    <row r="541" spans="1:8" ht="12.75">
      <c r="A541" s="6"/>
      <c r="B541" s="85"/>
      <c r="C541" s="7"/>
      <c r="D541" s="88" t="s">
        <v>345</v>
      </c>
      <c r="E541" s="97">
        <v>119</v>
      </c>
      <c r="F541" s="97">
        <v>477</v>
      </c>
      <c r="G541" s="97">
        <v>0</v>
      </c>
      <c r="H541" s="92">
        <f t="shared" si="29"/>
        <v>198.66666666666666</v>
      </c>
    </row>
    <row r="542" spans="1:8" ht="12.75">
      <c r="A542" s="6" t="s">
        <v>259</v>
      </c>
      <c r="B542" s="85" t="s">
        <v>599</v>
      </c>
      <c r="C542" s="7" t="s">
        <v>133</v>
      </c>
      <c r="D542" s="86" t="s">
        <v>346</v>
      </c>
      <c r="E542" s="96">
        <v>0.05</v>
      </c>
      <c r="F542" s="96">
        <v>0.05</v>
      </c>
      <c r="G542" s="96">
        <v>0</v>
      </c>
      <c r="H542" s="87">
        <f t="shared" si="29"/>
        <v>0.03333333333333333</v>
      </c>
    </row>
    <row r="543" spans="1:8" ht="12.75">
      <c r="A543" s="6"/>
      <c r="B543" s="85"/>
      <c r="C543" s="7"/>
      <c r="D543" s="88" t="s">
        <v>345</v>
      </c>
      <c r="E543" s="97">
        <v>638</v>
      </c>
      <c r="F543" s="97">
        <v>604</v>
      </c>
      <c r="G543" s="97">
        <v>0</v>
      </c>
      <c r="H543" s="92">
        <f t="shared" si="29"/>
        <v>414</v>
      </c>
    </row>
    <row r="544" spans="1:8" ht="12.75">
      <c r="A544" s="6" t="s">
        <v>259</v>
      </c>
      <c r="B544" s="85" t="s">
        <v>600</v>
      </c>
      <c r="C544" s="7" t="s">
        <v>134</v>
      </c>
      <c r="D544" s="86" t="s">
        <v>346</v>
      </c>
      <c r="E544" s="96">
        <v>0.07</v>
      </c>
      <c r="F544" s="96">
        <v>0.07</v>
      </c>
      <c r="G544" s="96">
        <v>0</v>
      </c>
      <c r="H544" s="87">
        <f t="shared" si="29"/>
        <v>0.04666666666666667</v>
      </c>
    </row>
    <row r="545" spans="1:8" ht="12.75">
      <c r="A545" s="6"/>
      <c r="B545" s="85"/>
      <c r="C545" s="7"/>
      <c r="D545" s="88" t="s">
        <v>345</v>
      </c>
      <c r="E545" s="97">
        <v>984</v>
      </c>
      <c r="F545" s="97">
        <v>1077</v>
      </c>
      <c r="G545" s="97">
        <v>0</v>
      </c>
      <c r="H545" s="92">
        <f t="shared" si="29"/>
        <v>687</v>
      </c>
    </row>
    <row r="546" spans="1:8" ht="12.75">
      <c r="A546" s="6" t="s">
        <v>259</v>
      </c>
      <c r="B546" s="85" t="s">
        <v>601</v>
      </c>
      <c r="C546" s="7" t="s">
        <v>135</v>
      </c>
      <c r="D546" s="86" t="s">
        <v>346</v>
      </c>
      <c r="E546" s="96">
        <v>0.117</v>
      </c>
      <c r="F546" s="96">
        <v>0.1</v>
      </c>
      <c r="G546" s="96">
        <v>0</v>
      </c>
      <c r="H546" s="87">
        <f t="shared" si="29"/>
        <v>0.07233333333333335</v>
      </c>
    </row>
    <row r="547" spans="1:8" ht="12.75">
      <c r="A547" s="6"/>
      <c r="B547" s="85"/>
      <c r="C547" s="7"/>
      <c r="D547" s="88" t="s">
        <v>345</v>
      </c>
      <c r="E547" s="97">
        <v>2090</v>
      </c>
      <c r="F547" s="97">
        <v>2018</v>
      </c>
      <c r="G547" s="97">
        <v>0</v>
      </c>
      <c r="H547" s="92">
        <f t="shared" si="29"/>
        <v>1369.3333333333333</v>
      </c>
    </row>
    <row r="548" spans="1:8" ht="12.75">
      <c r="A548" s="6" t="s">
        <v>259</v>
      </c>
      <c r="B548" s="85" t="s">
        <v>602</v>
      </c>
      <c r="C548" s="7" t="s">
        <v>136</v>
      </c>
      <c r="D548" s="86" t="s">
        <v>346</v>
      </c>
      <c r="E548" s="96">
        <v>0.118</v>
      </c>
      <c r="F548" s="96">
        <v>0.12</v>
      </c>
      <c r="G548" s="96">
        <v>0</v>
      </c>
      <c r="H548" s="87">
        <f t="shared" si="29"/>
        <v>0.07933333333333333</v>
      </c>
    </row>
    <row r="549" spans="1:8" ht="12.75">
      <c r="A549" s="6"/>
      <c r="B549" s="85"/>
      <c r="C549" s="7"/>
      <c r="D549" s="88" t="s">
        <v>345</v>
      </c>
      <c r="E549" s="97">
        <v>2676</v>
      </c>
      <c r="F549" s="97">
        <v>3145</v>
      </c>
      <c r="G549" s="97">
        <v>0</v>
      </c>
      <c r="H549" s="92">
        <f t="shared" si="29"/>
        <v>1940.3333333333333</v>
      </c>
    </row>
    <row r="550" spans="1:8" ht="12.75">
      <c r="A550" s="6" t="s">
        <v>260</v>
      </c>
      <c r="B550" s="85" t="s">
        <v>296</v>
      </c>
      <c r="C550" s="7" t="s">
        <v>223</v>
      </c>
      <c r="D550" s="86" t="s">
        <v>346</v>
      </c>
      <c r="E550" s="96">
        <v>0.158</v>
      </c>
      <c r="F550" s="96">
        <v>0.05</v>
      </c>
      <c r="G550" s="96">
        <v>0</v>
      </c>
      <c r="H550" s="87">
        <f t="shared" si="29"/>
        <v>0.06933333333333334</v>
      </c>
    </row>
    <row r="551" spans="1:8" ht="12.75">
      <c r="A551" s="6"/>
      <c r="B551" s="85"/>
      <c r="C551" s="7"/>
      <c r="D551" s="88" t="s">
        <v>345</v>
      </c>
      <c r="E551" s="97">
        <v>3477</v>
      </c>
      <c r="F551" s="97">
        <v>1276</v>
      </c>
      <c r="G551" s="97">
        <v>0</v>
      </c>
      <c r="H551" s="92">
        <f t="shared" si="29"/>
        <v>1584.3333333333333</v>
      </c>
    </row>
    <row r="552" spans="1:8" ht="12.75">
      <c r="A552" s="6"/>
      <c r="B552" s="93"/>
      <c r="C552" s="7"/>
      <c r="D552" s="90"/>
      <c r="E552" s="90"/>
      <c r="F552" s="90"/>
      <c r="G552" s="90"/>
      <c r="H552" s="90"/>
    </row>
    <row r="553" spans="1:10" s="12" customFormat="1" ht="12.75">
      <c r="A553" s="10"/>
      <c r="B553" s="22" t="s">
        <v>303</v>
      </c>
      <c r="C553" s="11"/>
      <c r="D553" s="8" t="s">
        <v>256</v>
      </c>
      <c r="E553" s="8">
        <f>E555+E557+E559+E561+E563+E565+E567</f>
        <v>34713</v>
      </c>
      <c r="F553" s="8">
        <f>F555+F557+F559+F561+F563+F565+F567</f>
        <v>12341</v>
      </c>
      <c r="G553" s="8">
        <f>G555+G557+G559+G561+G563+G565+G567</f>
        <v>22218</v>
      </c>
      <c r="H553" s="77">
        <f aca="true" t="shared" si="30" ref="H553:H567">IF(ISERROR(AVERAGE(E553:G553)),0,AVERAGE(E553:G553))</f>
        <v>23090.666666666668</v>
      </c>
      <c r="I553" s="43"/>
      <c r="J553" s="43"/>
    </row>
    <row r="554" spans="1:8" ht="12.75">
      <c r="A554" s="6" t="s">
        <v>259</v>
      </c>
      <c r="B554" s="85" t="s">
        <v>603</v>
      </c>
      <c r="C554" s="7" t="s">
        <v>137</v>
      </c>
      <c r="D554" s="86" t="s">
        <v>346</v>
      </c>
      <c r="E554" s="96">
        <v>0.007</v>
      </c>
      <c r="F554" s="96">
        <v>0.06</v>
      </c>
      <c r="G554" s="96">
        <v>0.07</v>
      </c>
      <c r="H554" s="87">
        <f t="shared" si="30"/>
        <v>0.04566666666666667</v>
      </c>
    </row>
    <row r="555" spans="1:8" ht="12.75">
      <c r="A555" s="6"/>
      <c r="B555" s="85"/>
      <c r="C555" s="7"/>
      <c r="D555" s="88" t="s">
        <v>345</v>
      </c>
      <c r="E555" s="97">
        <v>41</v>
      </c>
      <c r="F555" s="97">
        <v>351</v>
      </c>
      <c r="G555" s="97">
        <v>432</v>
      </c>
      <c r="H555" s="92">
        <f t="shared" si="30"/>
        <v>274.6666666666667</v>
      </c>
    </row>
    <row r="556" spans="1:8" ht="12.75">
      <c r="A556" s="6" t="s">
        <v>259</v>
      </c>
      <c r="B556" s="85" t="s">
        <v>604</v>
      </c>
      <c r="C556" s="7" t="s">
        <v>138</v>
      </c>
      <c r="D556" s="86" t="s">
        <v>346</v>
      </c>
      <c r="E556" s="96">
        <v>0.1528</v>
      </c>
      <c r="F556" s="96">
        <v>0.06</v>
      </c>
      <c r="G556" s="96">
        <v>0.06</v>
      </c>
      <c r="H556" s="87">
        <f t="shared" si="30"/>
        <v>0.09093333333333332</v>
      </c>
    </row>
    <row r="557" spans="1:8" ht="12.75">
      <c r="A557" s="6"/>
      <c r="B557" s="85"/>
      <c r="C557" s="7"/>
      <c r="D557" s="88" t="s">
        <v>345</v>
      </c>
      <c r="E557" s="97">
        <v>4574</v>
      </c>
      <c r="F557" s="97">
        <v>2069</v>
      </c>
      <c r="G557" s="97">
        <v>2194</v>
      </c>
      <c r="H557" s="92">
        <f t="shared" si="30"/>
        <v>2945.6666666666665</v>
      </c>
    </row>
    <row r="558" spans="1:8" ht="12.75">
      <c r="A558" s="6" t="s">
        <v>259</v>
      </c>
      <c r="B558" s="85" t="s">
        <v>605</v>
      </c>
      <c r="C558" s="7" t="s">
        <v>54</v>
      </c>
      <c r="D558" s="86" t="s">
        <v>346</v>
      </c>
      <c r="E558" s="96">
        <v>0.159</v>
      </c>
      <c r="F558" s="96">
        <v>0.082</v>
      </c>
      <c r="G558" s="96">
        <v>0.09</v>
      </c>
      <c r="H558" s="87">
        <f t="shared" si="30"/>
        <v>0.11033333333333332</v>
      </c>
    </row>
    <row r="559" spans="1:8" ht="12.75">
      <c r="A559" s="6"/>
      <c r="B559" s="85"/>
      <c r="C559" s="7"/>
      <c r="D559" s="88" t="s">
        <v>345</v>
      </c>
      <c r="E559" s="97">
        <v>16980</v>
      </c>
      <c r="F559" s="97">
        <v>10157</v>
      </c>
      <c r="G559" s="97">
        <v>12022</v>
      </c>
      <c r="H559" s="92">
        <f t="shared" si="30"/>
        <v>13053</v>
      </c>
    </row>
    <row r="560" spans="1:8" ht="12.75">
      <c r="A560" s="6" t="s">
        <v>259</v>
      </c>
      <c r="B560" s="85" t="s">
        <v>606</v>
      </c>
      <c r="C560" s="7" t="s">
        <v>139</v>
      </c>
      <c r="D560" s="86" t="s">
        <v>346</v>
      </c>
      <c r="E560" s="96">
        <v>0.283</v>
      </c>
      <c r="F560" s="96">
        <v>0.045</v>
      </c>
      <c r="G560" s="96">
        <v>0.045</v>
      </c>
      <c r="H560" s="87">
        <f t="shared" si="30"/>
        <v>0.12433333333333331</v>
      </c>
    </row>
    <row r="561" spans="1:8" ht="12.75">
      <c r="A561" s="6"/>
      <c r="B561" s="85"/>
      <c r="C561" s="7"/>
      <c r="D561" s="88" t="s">
        <v>345</v>
      </c>
      <c r="E561" s="97">
        <v>1654</v>
      </c>
      <c r="F561" s="97">
        <v>338</v>
      </c>
      <c r="G561" s="97">
        <v>352</v>
      </c>
      <c r="H561" s="92">
        <f t="shared" si="30"/>
        <v>781.3333333333334</v>
      </c>
    </row>
    <row r="562" spans="1:8" ht="12.75">
      <c r="A562" s="6" t="s">
        <v>259</v>
      </c>
      <c r="B562" s="85" t="s">
        <v>607</v>
      </c>
      <c r="C562" s="7" t="s">
        <v>140</v>
      </c>
      <c r="D562" s="86" t="s">
        <v>346</v>
      </c>
      <c r="E562" s="96">
        <v>0.082</v>
      </c>
      <c r="F562" s="96">
        <v>0.085</v>
      </c>
      <c r="G562" s="96">
        <v>0.075</v>
      </c>
      <c r="H562" s="87">
        <f t="shared" si="30"/>
        <v>0.08066666666666666</v>
      </c>
    </row>
    <row r="563" spans="1:8" ht="12.75">
      <c r="A563" s="6"/>
      <c r="B563" s="85"/>
      <c r="C563" s="7"/>
      <c r="D563" s="88" t="s">
        <v>345</v>
      </c>
      <c r="E563" s="97">
        <v>2526</v>
      </c>
      <c r="F563" s="97">
        <v>2821</v>
      </c>
      <c r="G563" s="97">
        <v>2694</v>
      </c>
      <c r="H563" s="92">
        <f t="shared" si="30"/>
        <v>2680.3333333333335</v>
      </c>
    </row>
    <row r="564" spans="1:8" ht="12.75">
      <c r="A564" s="6" t="s">
        <v>259</v>
      </c>
      <c r="B564" s="85" t="s">
        <v>608</v>
      </c>
      <c r="C564" s="7" t="s">
        <v>141</v>
      </c>
      <c r="D564" s="86" t="s">
        <v>346</v>
      </c>
      <c r="E564" s="96">
        <v>0.125</v>
      </c>
      <c r="F564" s="96">
        <v>0.1</v>
      </c>
      <c r="G564" s="96">
        <v>0.1</v>
      </c>
      <c r="H564" s="87">
        <f t="shared" si="30"/>
        <v>0.10833333333333334</v>
      </c>
    </row>
    <row r="565" spans="1:8" ht="12.75">
      <c r="A565" s="6"/>
      <c r="B565" s="85"/>
      <c r="C565" s="7"/>
      <c r="D565" s="88" t="s">
        <v>345</v>
      </c>
      <c r="E565" s="97">
        <v>1303</v>
      </c>
      <c r="F565" s="97">
        <v>1172</v>
      </c>
      <c r="G565" s="97">
        <v>1288</v>
      </c>
      <c r="H565" s="92">
        <f t="shared" si="30"/>
        <v>1254.3333333333333</v>
      </c>
    </row>
    <row r="566" spans="1:8" ht="12.75">
      <c r="A566" s="6" t="s">
        <v>260</v>
      </c>
      <c r="B566" s="85" t="s">
        <v>609</v>
      </c>
      <c r="C566" s="7" t="s">
        <v>224</v>
      </c>
      <c r="D566" s="86" t="s">
        <v>346</v>
      </c>
      <c r="E566" s="96">
        <v>0.25</v>
      </c>
      <c r="F566" s="96">
        <v>-0.136</v>
      </c>
      <c r="G566" s="96">
        <v>0.1</v>
      </c>
      <c r="H566" s="87">
        <f t="shared" si="30"/>
        <v>0.07133333333333333</v>
      </c>
    </row>
    <row r="567" spans="1:8" ht="12.75">
      <c r="A567" s="6"/>
      <c r="B567" s="85"/>
      <c r="C567" s="7"/>
      <c r="D567" s="88" t="s">
        <v>345</v>
      </c>
      <c r="E567" s="97">
        <v>7635</v>
      </c>
      <c r="F567" s="97">
        <v>-4567</v>
      </c>
      <c r="G567" s="97">
        <v>3236</v>
      </c>
      <c r="H567" s="92">
        <f t="shared" si="30"/>
        <v>2101.3333333333335</v>
      </c>
    </row>
    <row r="568" spans="1:8" ht="12.75">
      <c r="A568" s="6"/>
      <c r="B568" s="93"/>
      <c r="C568" s="7"/>
      <c r="D568" s="90"/>
      <c r="E568" s="90"/>
      <c r="F568" s="90"/>
      <c r="G568" s="90"/>
      <c r="H568" s="90"/>
    </row>
    <row r="569" spans="1:8" ht="12.75">
      <c r="A569" s="6"/>
      <c r="B569" s="93"/>
      <c r="C569" s="7"/>
      <c r="D569" s="90"/>
      <c r="E569" s="90"/>
      <c r="F569" s="90"/>
      <c r="G569" s="90"/>
      <c r="H569" s="90"/>
    </row>
    <row r="570" spans="1:10" s="12" customFormat="1" ht="12.75">
      <c r="A570" s="10"/>
      <c r="B570" s="22" t="s">
        <v>304</v>
      </c>
      <c r="C570" s="11"/>
      <c r="D570" s="8" t="s">
        <v>256</v>
      </c>
      <c r="E570" s="8">
        <f>E572+E574+E576+E578+E580</f>
        <v>61841.282</v>
      </c>
      <c r="F570" s="8">
        <f>F572+F574+F576+F578+F580</f>
        <v>30217.96</v>
      </c>
      <c r="G570" s="8">
        <f>G572+G574+G576+G578+G580</f>
        <v>26206.37</v>
      </c>
      <c r="H570" s="77">
        <f aca="true" t="shared" si="31" ref="H570:H580">IF(ISERROR(AVERAGE(E570:G570)),0,AVERAGE(E570:G570))</f>
        <v>39421.87066666666</v>
      </c>
      <c r="I570" s="43"/>
      <c r="J570" s="43"/>
    </row>
    <row r="571" spans="1:8" ht="12.75">
      <c r="A571" s="6" t="s">
        <v>259</v>
      </c>
      <c r="B571" s="85" t="s">
        <v>26</v>
      </c>
      <c r="C571" s="7" t="s">
        <v>27</v>
      </c>
      <c r="D571" s="86" t="s">
        <v>346</v>
      </c>
      <c r="E571" s="87">
        <v>0.0985</v>
      </c>
      <c r="F571" s="87">
        <v>0.056</v>
      </c>
      <c r="G571" s="87">
        <v>0.0516</v>
      </c>
      <c r="H571" s="87">
        <f t="shared" si="31"/>
        <v>0.0687</v>
      </c>
    </row>
    <row r="572" spans="1:8" ht="12.75">
      <c r="A572" s="6"/>
      <c r="B572" s="85"/>
      <c r="C572" s="7"/>
      <c r="D572" s="88" t="s">
        <v>345</v>
      </c>
      <c r="E572" s="89">
        <v>32403</v>
      </c>
      <c r="F572" s="89">
        <v>19514</v>
      </c>
      <c r="G572" s="89">
        <v>18942</v>
      </c>
      <c r="H572" s="92">
        <f t="shared" si="31"/>
        <v>23619.666666666668</v>
      </c>
    </row>
    <row r="573" spans="1:8" ht="12.75">
      <c r="A573" s="6" t="s">
        <v>259</v>
      </c>
      <c r="B573" s="85" t="s">
        <v>610</v>
      </c>
      <c r="C573" s="7" t="s">
        <v>142</v>
      </c>
      <c r="D573" s="86" t="s">
        <v>346</v>
      </c>
      <c r="E573" s="96">
        <v>0.04646</v>
      </c>
      <c r="F573" s="96">
        <v>0.11</v>
      </c>
      <c r="G573" s="96">
        <v>0.07999</v>
      </c>
      <c r="H573" s="87">
        <f t="shared" si="31"/>
        <v>0.07881666666666666</v>
      </c>
    </row>
    <row r="574" spans="1:8" ht="12.75">
      <c r="A574" s="6"/>
      <c r="B574" s="85"/>
      <c r="C574" s="7"/>
      <c r="D574" s="88" t="s">
        <v>345</v>
      </c>
      <c r="E574" s="97">
        <v>644</v>
      </c>
      <c r="F574" s="97">
        <v>1596</v>
      </c>
      <c r="G574" s="97">
        <v>1288</v>
      </c>
      <c r="H574" s="92">
        <f t="shared" si="31"/>
        <v>1176</v>
      </c>
    </row>
    <row r="575" spans="1:8" ht="12.75">
      <c r="A575" s="6" t="s">
        <v>259</v>
      </c>
      <c r="B575" s="85" t="s">
        <v>611</v>
      </c>
      <c r="C575" s="7" t="s">
        <v>143</v>
      </c>
      <c r="D575" s="86" t="s">
        <v>346</v>
      </c>
      <c r="E575" s="96">
        <v>0.21055</v>
      </c>
      <c r="F575" s="96">
        <v>0.1072</v>
      </c>
      <c r="G575" s="96">
        <v>0.08</v>
      </c>
      <c r="H575" s="87">
        <f t="shared" si="31"/>
        <v>0.13258333333333333</v>
      </c>
    </row>
    <row r="576" spans="1:8" ht="12.75">
      <c r="A576" s="6"/>
      <c r="B576" s="85"/>
      <c r="C576" s="7"/>
      <c r="D576" s="88" t="s">
        <v>345</v>
      </c>
      <c r="E576" s="97">
        <v>2505</v>
      </c>
      <c r="F576" s="97">
        <v>1544</v>
      </c>
      <c r="G576" s="97">
        <v>1276</v>
      </c>
      <c r="H576" s="92">
        <f t="shared" si="31"/>
        <v>1775</v>
      </c>
    </row>
    <row r="577" spans="1:8" ht="12.75">
      <c r="A577" s="6" t="s">
        <v>259</v>
      </c>
      <c r="B577" s="85" t="s">
        <v>612</v>
      </c>
      <c r="C577" s="7" t="s">
        <v>144</v>
      </c>
      <c r="D577" s="86" t="s">
        <v>346</v>
      </c>
      <c r="E577" s="96">
        <v>1.08065</v>
      </c>
      <c r="F577" s="96">
        <v>0.12725</v>
      </c>
      <c r="G577" s="96">
        <v>0.0736</v>
      </c>
      <c r="H577" s="87">
        <f t="shared" si="31"/>
        <v>0.42716666666666675</v>
      </c>
    </row>
    <row r="578" spans="1:8" ht="12.75">
      <c r="A578" s="6"/>
      <c r="B578" s="85"/>
      <c r="C578" s="7"/>
      <c r="D578" s="88" t="s">
        <v>345</v>
      </c>
      <c r="E578" s="97">
        <v>19522</v>
      </c>
      <c r="F578" s="97">
        <v>4783</v>
      </c>
      <c r="G578" s="97">
        <v>3119</v>
      </c>
      <c r="H578" s="92">
        <f t="shared" si="31"/>
        <v>9141.333333333334</v>
      </c>
    </row>
    <row r="579" spans="1:8" ht="12.75">
      <c r="A579" s="6" t="s">
        <v>260</v>
      </c>
      <c r="B579" s="85" t="s">
        <v>613</v>
      </c>
      <c r="C579" s="7" t="s">
        <v>225</v>
      </c>
      <c r="D579" s="86" t="s">
        <v>346</v>
      </c>
      <c r="E579" s="96">
        <v>0.334</v>
      </c>
      <c r="F579" s="96">
        <v>0.1029</v>
      </c>
      <c r="G579" s="96">
        <v>0.05305</v>
      </c>
      <c r="H579" s="87">
        <f t="shared" si="31"/>
        <v>0.16331666666666667</v>
      </c>
    </row>
    <row r="580" spans="1:8" ht="12.75">
      <c r="A580" s="6"/>
      <c r="B580" s="85"/>
      <c r="C580" s="7"/>
      <c r="D580" s="88" t="s">
        <v>345</v>
      </c>
      <c r="E580" s="97">
        <v>6767.282</v>
      </c>
      <c r="F580" s="97">
        <v>2780.96</v>
      </c>
      <c r="G580" s="97">
        <v>1581.37</v>
      </c>
      <c r="H580" s="92">
        <f t="shared" si="31"/>
        <v>3709.870666666667</v>
      </c>
    </row>
    <row r="581" spans="1:8" ht="12.75">
      <c r="A581" s="6"/>
      <c r="B581" s="85"/>
      <c r="C581" s="7"/>
      <c r="D581" s="90"/>
      <c r="E581" s="90"/>
      <c r="F581" s="90"/>
      <c r="G581" s="90"/>
      <c r="H581" s="90"/>
    </row>
    <row r="582" spans="1:10" s="12" customFormat="1" ht="12.75">
      <c r="A582" s="10"/>
      <c r="B582" s="21" t="s">
        <v>301</v>
      </c>
      <c r="C582" s="11"/>
      <c r="D582" s="8" t="s">
        <v>256</v>
      </c>
      <c r="E582" s="8">
        <f>E570+E553+E533+E517+E507</f>
        <v>247454.282</v>
      </c>
      <c r="F582" s="8">
        <f>F570+F553+F533+F517+F507</f>
        <v>193034.96</v>
      </c>
      <c r="G582" s="8">
        <f>G570+G553+G533+G517+G507</f>
        <v>204615.37</v>
      </c>
      <c r="H582" s="77">
        <f>IF(ISERROR(AVERAGE(E582:G582)),0,AVERAGE(E582:G582))</f>
        <v>215034.87066666665</v>
      </c>
      <c r="I582" s="43"/>
      <c r="J582" s="43"/>
    </row>
    <row r="583" spans="1:8" ht="12.75">
      <c r="A583" s="98"/>
      <c r="B583" s="99"/>
      <c r="C583" s="100"/>
      <c r="D583" s="89"/>
      <c r="E583" s="89"/>
      <c r="F583" s="89"/>
      <c r="G583" s="89"/>
      <c r="H583" s="101"/>
    </row>
    <row r="584" spans="1:8" ht="12.75">
      <c r="A584" s="109"/>
      <c r="B584" s="103"/>
      <c r="C584" s="102"/>
      <c r="D584" s="95"/>
      <c r="E584" s="95"/>
      <c r="F584" s="95"/>
      <c r="G584" s="95"/>
      <c r="H584" s="90"/>
    </row>
    <row r="585" spans="1:10" s="12" customFormat="1" ht="12.75">
      <c r="A585" s="10"/>
      <c r="B585" s="21" t="s">
        <v>254</v>
      </c>
      <c r="C585" s="37"/>
      <c r="D585" s="8"/>
      <c r="E585" s="8"/>
      <c r="F585" s="8"/>
      <c r="G585" s="8"/>
      <c r="H585" s="8"/>
      <c r="I585" s="43"/>
      <c r="J585" s="43"/>
    </row>
    <row r="586" spans="1:10" s="12" customFormat="1" ht="12.75">
      <c r="A586" s="10"/>
      <c r="B586" s="21"/>
      <c r="C586" s="37"/>
      <c r="D586" s="8"/>
      <c r="E586" s="8"/>
      <c r="F586" s="8"/>
      <c r="G586" s="8"/>
      <c r="H586" s="8"/>
      <c r="I586" s="43"/>
      <c r="J586" s="43"/>
    </row>
    <row r="587" spans="1:10" s="12" customFormat="1" ht="12.75">
      <c r="A587" s="10"/>
      <c r="B587" s="22" t="s">
        <v>306</v>
      </c>
      <c r="C587" s="11"/>
      <c r="D587" s="8" t="s">
        <v>256</v>
      </c>
      <c r="E587" s="8">
        <f>E589+E591+E593+E595+E597+E599</f>
        <v>758808</v>
      </c>
      <c r="F587" s="8">
        <f>F589+F591+F593+F595+F597+F599</f>
        <v>816605</v>
      </c>
      <c r="G587" s="8">
        <f>G589+G591+G593+G595+G597+G599</f>
        <v>888206</v>
      </c>
      <c r="H587" s="77">
        <f aca="true" t="shared" si="32" ref="H587:H599">IF(ISERROR(AVERAGE(E587:G587)),0,AVERAGE(E587:G587))</f>
        <v>821206.3333333334</v>
      </c>
      <c r="I587" s="43"/>
      <c r="J587" s="43"/>
    </row>
    <row r="588" spans="1:8" ht="12.75">
      <c r="A588" s="6" t="s">
        <v>259</v>
      </c>
      <c r="B588" s="85" t="s">
        <v>614</v>
      </c>
      <c r="C588" s="7" t="s">
        <v>196</v>
      </c>
      <c r="D588" s="86" t="s">
        <v>346</v>
      </c>
      <c r="E588" s="87">
        <v>0.36</v>
      </c>
      <c r="F588" s="87">
        <v>0.06</v>
      </c>
      <c r="G588" s="87">
        <v>0.06</v>
      </c>
      <c r="H588" s="87">
        <f t="shared" si="32"/>
        <v>0.16</v>
      </c>
    </row>
    <row r="589" spans="1:8" ht="12.75">
      <c r="A589" s="6"/>
      <c r="B589" s="85"/>
      <c r="C589" s="7"/>
      <c r="D589" s="88" t="s">
        <v>345</v>
      </c>
      <c r="E589" s="89">
        <v>30959</v>
      </c>
      <c r="F589" s="89">
        <v>32879</v>
      </c>
      <c r="G589" s="89">
        <v>34818</v>
      </c>
      <c r="H589" s="92">
        <f t="shared" si="32"/>
        <v>32885.333333333336</v>
      </c>
    </row>
    <row r="590" spans="1:8" ht="12.75">
      <c r="A590" s="6" t="s">
        <v>259</v>
      </c>
      <c r="B590" s="85" t="s">
        <v>615</v>
      </c>
      <c r="C590" s="7" t="s">
        <v>29</v>
      </c>
      <c r="D590" s="86" t="s">
        <v>346</v>
      </c>
      <c r="E590" s="87">
        <v>-0.01</v>
      </c>
      <c r="F590" s="87">
        <v>0.09</v>
      </c>
      <c r="G590" s="87">
        <v>0.08</v>
      </c>
      <c r="H590" s="87">
        <f t="shared" si="32"/>
        <v>0.05333333333333334</v>
      </c>
    </row>
    <row r="591" spans="1:8" ht="12.75">
      <c r="A591" s="6"/>
      <c r="B591" s="85"/>
      <c r="C591" s="7"/>
      <c r="D591" s="88" t="s">
        <v>345</v>
      </c>
      <c r="E591" s="89">
        <v>222301</v>
      </c>
      <c r="F591" s="89">
        <v>241197</v>
      </c>
      <c r="G591" s="89">
        <v>261698</v>
      </c>
      <c r="H591" s="92">
        <f t="shared" si="32"/>
        <v>241732</v>
      </c>
    </row>
    <row r="592" spans="1:8" ht="12.75">
      <c r="A592" s="6" t="s">
        <v>259</v>
      </c>
      <c r="B592" s="85" t="s">
        <v>30</v>
      </c>
      <c r="C592" s="7" t="s">
        <v>31</v>
      </c>
      <c r="D592" s="86" t="s">
        <v>346</v>
      </c>
      <c r="E592" s="87">
        <v>0.05</v>
      </c>
      <c r="F592" s="87">
        <v>0.06</v>
      </c>
      <c r="G592" s="87">
        <v>0.09</v>
      </c>
      <c r="H592" s="87">
        <f t="shared" si="32"/>
        <v>0.06666666666666667</v>
      </c>
    </row>
    <row r="593" spans="1:8" ht="12.75">
      <c r="A593" s="6"/>
      <c r="B593" s="85"/>
      <c r="C593" s="7"/>
      <c r="D593" s="88" t="s">
        <v>345</v>
      </c>
      <c r="E593" s="89">
        <v>277240</v>
      </c>
      <c r="F593" s="89">
        <v>293676</v>
      </c>
      <c r="G593" s="89">
        <v>320292</v>
      </c>
      <c r="H593" s="92">
        <f t="shared" si="32"/>
        <v>297069.3333333333</v>
      </c>
    </row>
    <row r="594" spans="1:8" ht="12.75">
      <c r="A594" s="6" t="s">
        <v>259</v>
      </c>
      <c r="B594" s="85" t="s">
        <v>616</v>
      </c>
      <c r="C594" s="7" t="s">
        <v>147</v>
      </c>
      <c r="D594" s="86" t="s">
        <v>346</v>
      </c>
      <c r="E594" s="87">
        <v>0.22</v>
      </c>
      <c r="F594" s="87">
        <v>0.07</v>
      </c>
      <c r="G594" s="87">
        <v>0.07</v>
      </c>
      <c r="H594" s="87">
        <f t="shared" si="32"/>
        <v>0.12000000000000001</v>
      </c>
    </row>
    <row r="595" spans="1:8" ht="12.75">
      <c r="A595" s="6"/>
      <c r="B595" s="85"/>
      <c r="C595" s="7"/>
      <c r="D595" s="88" t="s">
        <v>345</v>
      </c>
      <c r="E595" s="89">
        <v>28815</v>
      </c>
      <c r="F595" s="89">
        <v>30776</v>
      </c>
      <c r="G595" s="89">
        <v>32961</v>
      </c>
      <c r="H595" s="92">
        <f t="shared" si="32"/>
        <v>30850.666666666668</v>
      </c>
    </row>
    <row r="596" spans="1:8" ht="12.75">
      <c r="A596" s="6" t="s">
        <v>259</v>
      </c>
      <c r="B596" s="85" t="s">
        <v>617</v>
      </c>
      <c r="C596" s="7" t="s">
        <v>197</v>
      </c>
      <c r="D596" s="86" t="s">
        <v>346</v>
      </c>
      <c r="E596" s="87">
        <v>0.1</v>
      </c>
      <c r="F596" s="87">
        <v>0.08</v>
      </c>
      <c r="G596" s="87">
        <v>0.08</v>
      </c>
      <c r="H596" s="87">
        <f t="shared" si="32"/>
        <v>0.08666666666666667</v>
      </c>
    </row>
    <row r="597" spans="1:8" ht="12.75">
      <c r="A597" s="6"/>
      <c r="B597" s="85"/>
      <c r="C597" s="7"/>
      <c r="D597" s="88" t="s">
        <v>345</v>
      </c>
      <c r="E597" s="89">
        <v>93974</v>
      </c>
      <c r="F597" s="89">
        <v>101479</v>
      </c>
      <c r="G597" s="89">
        <v>109596</v>
      </c>
      <c r="H597" s="92">
        <f t="shared" si="32"/>
        <v>101683</v>
      </c>
    </row>
    <row r="598" spans="1:8" ht="12.75">
      <c r="A598" s="6" t="s">
        <v>260</v>
      </c>
      <c r="B598" s="85" t="s">
        <v>618</v>
      </c>
      <c r="C598" s="7" t="s">
        <v>214</v>
      </c>
      <c r="D598" s="86" t="s">
        <v>346</v>
      </c>
      <c r="E598" s="87">
        <v>0.42</v>
      </c>
      <c r="F598" s="87">
        <v>0.1</v>
      </c>
      <c r="G598" s="87">
        <v>0.11</v>
      </c>
      <c r="H598" s="87">
        <f t="shared" si="32"/>
        <v>0.21</v>
      </c>
    </row>
    <row r="599" spans="1:8" ht="12.75">
      <c r="A599" s="6"/>
      <c r="B599" s="85"/>
      <c r="C599" s="7"/>
      <c r="D599" s="88" t="s">
        <v>345</v>
      </c>
      <c r="E599" s="89">
        <v>105519</v>
      </c>
      <c r="F599" s="89">
        <v>116598</v>
      </c>
      <c r="G599" s="89">
        <v>128841</v>
      </c>
      <c r="H599" s="92">
        <f t="shared" si="32"/>
        <v>116986</v>
      </c>
    </row>
    <row r="600" spans="1:8" ht="12.75">
      <c r="A600" s="6"/>
      <c r="B600" s="93"/>
      <c r="C600" s="7"/>
      <c r="D600" s="90"/>
      <c r="E600" s="90"/>
      <c r="F600" s="90"/>
      <c r="G600" s="90"/>
      <c r="H600" s="90"/>
    </row>
    <row r="601" spans="1:10" s="12" customFormat="1" ht="12.75">
      <c r="A601" s="10"/>
      <c r="B601" s="22" t="s">
        <v>424</v>
      </c>
      <c r="C601" s="11"/>
      <c r="D601" s="8" t="s">
        <v>256</v>
      </c>
      <c r="E601" s="8">
        <f>E603+E605+E607+E609+E611+E613</f>
        <v>27396</v>
      </c>
      <c r="F601" s="8">
        <f>F603+F605+F607+F609+F611+F613</f>
        <v>27647</v>
      </c>
      <c r="G601" s="8">
        <f>G603+G605+G607+G609+G611+G613</f>
        <v>19755</v>
      </c>
      <c r="H601" s="77">
        <f aca="true" t="shared" si="33" ref="H601:H613">IF(ISERROR(AVERAGE(E601:G601)),0,AVERAGE(E601:G601))</f>
        <v>24932.666666666668</v>
      </c>
      <c r="I601" s="43"/>
      <c r="J601" s="43"/>
    </row>
    <row r="602" spans="1:8" ht="12.75">
      <c r="A602" s="6" t="s">
        <v>259</v>
      </c>
      <c r="B602" s="85" t="s">
        <v>619</v>
      </c>
      <c r="C602" s="7" t="s">
        <v>198</v>
      </c>
      <c r="D602" s="86" t="s">
        <v>346</v>
      </c>
      <c r="E602" s="87">
        <v>0.04</v>
      </c>
      <c r="F602" s="87">
        <v>0.1</v>
      </c>
      <c r="G602" s="87">
        <v>0.1</v>
      </c>
      <c r="H602" s="87">
        <f t="shared" si="33"/>
        <v>0.08</v>
      </c>
    </row>
    <row r="603" spans="1:8" ht="12.75">
      <c r="A603" s="6"/>
      <c r="B603" s="85"/>
      <c r="C603" s="7"/>
      <c r="D603" s="88" t="s">
        <v>345</v>
      </c>
      <c r="E603" s="89">
        <v>754</v>
      </c>
      <c r="F603" s="89">
        <v>2300</v>
      </c>
      <c r="G603" s="89">
        <v>2529</v>
      </c>
      <c r="H603" s="92">
        <f t="shared" si="33"/>
        <v>1861</v>
      </c>
    </row>
    <row r="604" spans="1:8" ht="12.75">
      <c r="A604" s="6" t="s">
        <v>259</v>
      </c>
      <c r="B604" s="85" t="s">
        <v>620</v>
      </c>
      <c r="C604" s="7" t="s">
        <v>148</v>
      </c>
      <c r="D604" s="86" t="s">
        <v>346</v>
      </c>
      <c r="E604" s="87">
        <v>0.27</v>
      </c>
      <c r="F604" s="87">
        <v>0.05</v>
      </c>
      <c r="G604" s="87">
        <v>0.06</v>
      </c>
      <c r="H604" s="87">
        <f t="shared" si="33"/>
        <v>0.12666666666666668</v>
      </c>
    </row>
    <row r="605" spans="1:8" ht="12.75">
      <c r="A605" s="6"/>
      <c r="B605" s="85"/>
      <c r="C605" s="7"/>
      <c r="D605" s="88" t="s">
        <v>345</v>
      </c>
      <c r="E605" s="89">
        <v>10353</v>
      </c>
      <c r="F605" s="89">
        <v>2262</v>
      </c>
      <c r="G605" s="89">
        <v>3045</v>
      </c>
      <c r="H605" s="92">
        <f t="shared" si="33"/>
        <v>5220</v>
      </c>
    </row>
    <row r="606" spans="1:8" ht="12.75">
      <c r="A606" s="6" t="s">
        <v>259</v>
      </c>
      <c r="B606" s="85" t="s">
        <v>55</v>
      </c>
      <c r="C606" s="7" t="s">
        <v>56</v>
      </c>
      <c r="D606" s="86" t="s">
        <v>346</v>
      </c>
      <c r="E606" s="87">
        <v>0.15</v>
      </c>
      <c r="F606" s="87">
        <v>0.08</v>
      </c>
      <c r="G606" s="87">
        <v>0.05</v>
      </c>
      <c r="H606" s="87">
        <f t="shared" si="33"/>
        <v>0.09333333333333332</v>
      </c>
    </row>
    <row r="607" spans="1:8" ht="12.75">
      <c r="A607" s="6"/>
      <c r="B607" s="85"/>
      <c r="C607" s="7"/>
      <c r="D607" s="88" t="s">
        <v>345</v>
      </c>
      <c r="E607" s="89">
        <v>1228</v>
      </c>
      <c r="F607" s="89">
        <v>627</v>
      </c>
      <c r="G607" s="89">
        <v>720</v>
      </c>
      <c r="H607" s="92">
        <f t="shared" si="33"/>
        <v>858.3333333333334</v>
      </c>
    </row>
    <row r="608" spans="1:8" ht="12.75">
      <c r="A608" s="6" t="s">
        <v>259</v>
      </c>
      <c r="B608" s="85" t="s">
        <v>621</v>
      </c>
      <c r="C608" s="7" t="s">
        <v>149</v>
      </c>
      <c r="D608" s="86" t="s">
        <v>346</v>
      </c>
      <c r="E608" s="87">
        <v>0.18</v>
      </c>
      <c r="F608" s="87">
        <v>0.07</v>
      </c>
      <c r="G608" s="87">
        <v>0.06</v>
      </c>
      <c r="H608" s="87">
        <f t="shared" si="33"/>
        <v>0.10333333333333333</v>
      </c>
    </row>
    <row r="609" spans="1:8" ht="12.75">
      <c r="A609" s="6"/>
      <c r="B609" s="85"/>
      <c r="C609" s="7"/>
      <c r="D609" s="88" t="s">
        <v>345</v>
      </c>
      <c r="E609" s="89">
        <v>13345</v>
      </c>
      <c r="F609" s="89">
        <v>5509</v>
      </c>
      <c r="G609" s="89">
        <v>5298</v>
      </c>
      <c r="H609" s="92">
        <f t="shared" si="33"/>
        <v>8050.666666666667</v>
      </c>
    </row>
    <row r="610" spans="1:8" ht="12.75">
      <c r="A610" s="6" t="s">
        <v>259</v>
      </c>
      <c r="B610" s="85" t="s">
        <v>622</v>
      </c>
      <c r="C610" s="7" t="s">
        <v>150</v>
      </c>
      <c r="D610" s="86" t="s">
        <v>346</v>
      </c>
      <c r="E610" s="87">
        <v>0</v>
      </c>
      <c r="F610" s="87">
        <v>0.13</v>
      </c>
      <c r="G610" s="87">
        <v>0.06</v>
      </c>
      <c r="H610" s="87">
        <f t="shared" si="33"/>
        <v>0.06333333333333334</v>
      </c>
    </row>
    <row r="611" spans="1:8" ht="12.75">
      <c r="A611" s="6"/>
      <c r="B611" s="85"/>
      <c r="C611" s="7"/>
      <c r="D611" s="88" t="s">
        <v>345</v>
      </c>
      <c r="E611" s="89">
        <v>0</v>
      </c>
      <c r="F611" s="89">
        <v>11453</v>
      </c>
      <c r="G611" s="89">
        <v>4830</v>
      </c>
      <c r="H611" s="92">
        <f t="shared" si="33"/>
        <v>5427.666666666667</v>
      </c>
    </row>
    <row r="612" spans="1:8" ht="12.75">
      <c r="A612" s="6" t="s">
        <v>260</v>
      </c>
      <c r="B612" s="85" t="s">
        <v>623</v>
      </c>
      <c r="C612" s="7" t="s">
        <v>242</v>
      </c>
      <c r="D612" s="86" t="s">
        <v>346</v>
      </c>
      <c r="E612" s="87">
        <v>0.029</v>
      </c>
      <c r="F612" s="87">
        <v>0.063</v>
      </c>
      <c r="G612" s="87">
        <v>0.036</v>
      </c>
      <c r="H612" s="87">
        <f t="shared" si="33"/>
        <v>0.042666666666666665</v>
      </c>
    </row>
    <row r="613" spans="1:8" ht="12.75">
      <c r="A613" s="6"/>
      <c r="B613" s="85"/>
      <c r="C613" s="7"/>
      <c r="D613" s="88" t="s">
        <v>345</v>
      </c>
      <c r="E613" s="89">
        <v>1716</v>
      </c>
      <c r="F613" s="89">
        <v>5496</v>
      </c>
      <c r="G613" s="89">
        <v>3333</v>
      </c>
      <c r="H613" s="92">
        <f t="shared" si="33"/>
        <v>3515</v>
      </c>
    </row>
    <row r="614" spans="1:8" ht="12.75">
      <c r="A614" s="6"/>
      <c r="B614" s="85"/>
      <c r="C614" s="7"/>
      <c r="D614" s="90"/>
      <c r="E614" s="90"/>
      <c r="F614" s="90"/>
      <c r="G614" s="90"/>
      <c r="H614" s="90"/>
    </row>
    <row r="615" spans="1:10" s="12" customFormat="1" ht="15.75" customHeight="1">
      <c r="A615" s="10"/>
      <c r="B615" s="22" t="s">
        <v>423</v>
      </c>
      <c r="C615" s="11"/>
      <c r="D615" s="8" t="s">
        <v>256</v>
      </c>
      <c r="E615" s="8">
        <f>E617+E619+E621+E623+E625+E627+E629</f>
        <v>29910</v>
      </c>
      <c r="F615" s="8">
        <f>F617+F619+F621+F623+F625+F627+F629</f>
        <v>17396</v>
      </c>
      <c r="G615" s="8">
        <f>G617+G619+G621+G623+G625+G627+G629</f>
        <v>18855</v>
      </c>
      <c r="H615" s="77">
        <f aca="true" t="shared" si="34" ref="H615:H629">IF(ISERROR(AVERAGE(E615:G615)),0,AVERAGE(E615:G615))</f>
        <v>22053.666666666668</v>
      </c>
      <c r="I615" s="43"/>
      <c r="J615" s="43"/>
    </row>
    <row r="616" spans="1:8" ht="12.75">
      <c r="A616" s="6" t="s">
        <v>259</v>
      </c>
      <c r="B616" s="85" t="s">
        <v>624</v>
      </c>
      <c r="C616" s="7" t="s">
        <v>199</v>
      </c>
      <c r="D616" s="86" t="s">
        <v>346</v>
      </c>
      <c r="E616" s="87">
        <v>0.073</v>
      </c>
      <c r="F616" s="87">
        <v>0.1</v>
      </c>
      <c r="G616" s="87">
        <v>0.1</v>
      </c>
      <c r="H616" s="87">
        <f t="shared" si="34"/>
        <v>0.09100000000000001</v>
      </c>
    </row>
    <row r="617" spans="1:8" ht="12.75">
      <c r="A617" s="6"/>
      <c r="B617" s="85"/>
      <c r="C617" s="7"/>
      <c r="D617" s="88" t="s">
        <v>345</v>
      </c>
      <c r="E617" s="89">
        <v>915</v>
      </c>
      <c r="F617" s="89">
        <v>1350</v>
      </c>
      <c r="G617" s="89">
        <v>1485</v>
      </c>
      <c r="H617" s="92">
        <f t="shared" si="34"/>
        <v>1250</v>
      </c>
    </row>
    <row r="618" spans="1:8" ht="12.75">
      <c r="A618" s="6" t="s">
        <v>259</v>
      </c>
      <c r="B618" s="85" t="s">
        <v>625</v>
      </c>
      <c r="C618" s="7" t="s">
        <v>151</v>
      </c>
      <c r="D618" s="86" t="s">
        <v>346</v>
      </c>
      <c r="E618" s="87">
        <v>0.106</v>
      </c>
      <c r="F618" s="87">
        <v>0.076</v>
      </c>
      <c r="G618" s="87">
        <v>0.076</v>
      </c>
      <c r="H618" s="87">
        <f t="shared" si="34"/>
        <v>0.08600000000000001</v>
      </c>
    </row>
    <row r="619" spans="1:8" ht="12.75">
      <c r="A619" s="6"/>
      <c r="B619" s="85"/>
      <c r="C619" s="7"/>
      <c r="D619" s="88" t="s">
        <v>345</v>
      </c>
      <c r="E619" s="89">
        <v>7344</v>
      </c>
      <c r="F619" s="89">
        <v>5829</v>
      </c>
      <c r="G619" s="89">
        <v>6275</v>
      </c>
      <c r="H619" s="92">
        <f t="shared" si="34"/>
        <v>6482.666666666667</v>
      </c>
    </row>
    <row r="620" spans="1:8" ht="12.75">
      <c r="A620" s="6" t="s">
        <v>259</v>
      </c>
      <c r="B620" s="85" t="s">
        <v>626</v>
      </c>
      <c r="C620" s="7" t="s">
        <v>152</v>
      </c>
      <c r="D620" s="86" t="s">
        <v>346</v>
      </c>
      <c r="E620" s="87">
        <v>0.13</v>
      </c>
      <c r="F620" s="87">
        <v>0.06</v>
      </c>
      <c r="G620" s="87">
        <v>0.059</v>
      </c>
      <c r="H620" s="87">
        <f t="shared" si="34"/>
        <v>0.083</v>
      </c>
    </row>
    <row r="621" spans="1:8" ht="12.75">
      <c r="A621" s="6"/>
      <c r="B621" s="85"/>
      <c r="C621" s="7"/>
      <c r="D621" s="88" t="s">
        <v>345</v>
      </c>
      <c r="E621" s="89">
        <v>3413</v>
      </c>
      <c r="F621" s="89">
        <v>1771</v>
      </c>
      <c r="G621" s="89">
        <v>1842</v>
      </c>
      <c r="H621" s="92">
        <f t="shared" si="34"/>
        <v>2342</v>
      </c>
    </row>
    <row r="622" spans="1:8" ht="12.75">
      <c r="A622" s="6" t="s">
        <v>259</v>
      </c>
      <c r="B622" s="85" t="s">
        <v>627</v>
      </c>
      <c r="C622" s="7" t="s">
        <v>200</v>
      </c>
      <c r="D622" s="86" t="s">
        <v>346</v>
      </c>
      <c r="E622" s="87">
        <v>0.106</v>
      </c>
      <c r="F622" s="87">
        <v>0.062</v>
      </c>
      <c r="G622" s="87">
        <v>0.059</v>
      </c>
      <c r="H622" s="87">
        <f t="shared" si="34"/>
        <v>0.07566666666666666</v>
      </c>
    </row>
    <row r="623" spans="1:8" ht="12.75">
      <c r="A623" s="6"/>
      <c r="B623" s="85"/>
      <c r="C623" s="7"/>
      <c r="D623" s="88" t="s">
        <v>345</v>
      </c>
      <c r="E623" s="89">
        <v>3616</v>
      </c>
      <c r="F623" s="89">
        <v>2330</v>
      </c>
      <c r="G623" s="89">
        <v>2355</v>
      </c>
      <c r="H623" s="92">
        <f t="shared" si="34"/>
        <v>2767</v>
      </c>
    </row>
    <row r="624" spans="1:8" ht="12.75">
      <c r="A624" s="6" t="s">
        <v>259</v>
      </c>
      <c r="B624" s="85" t="s">
        <v>628</v>
      </c>
      <c r="C624" s="7" t="s">
        <v>153</v>
      </c>
      <c r="D624" s="86" t="s">
        <v>346</v>
      </c>
      <c r="E624" s="87">
        <v>0.115</v>
      </c>
      <c r="F624" s="87">
        <v>0.062</v>
      </c>
      <c r="G624" s="87">
        <v>0.059</v>
      </c>
      <c r="H624" s="87">
        <f t="shared" si="34"/>
        <v>0.07866666666666666</v>
      </c>
    </row>
    <row r="625" spans="1:8" ht="12.75">
      <c r="A625" s="6"/>
      <c r="B625" s="85"/>
      <c r="C625" s="7"/>
      <c r="D625" s="88" t="s">
        <v>345</v>
      </c>
      <c r="E625" s="89">
        <v>538</v>
      </c>
      <c r="F625" s="89">
        <v>325</v>
      </c>
      <c r="G625" s="89">
        <v>327</v>
      </c>
      <c r="H625" s="92">
        <f t="shared" si="34"/>
        <v>396.6666666666667</v>
      </c>
    </row>
    <row r="626" spans="1:8" ht="12.75">
      <c r="A626" s="6" t="s">
        <v>259</v>
      </c>
      <c r="B626" s="85" t="s">
        <v>629</v>
      </c>
      <c r="C626" s="7" t="s">
        <v>154</v>
      </c>
      <c r="D626" s="86" t="s">
        <v>346</v>
      </c>
      <c r="E626" s="87">
        <v>0.242</v>
      </c>
      <c r="F626" s="87">
        <v>0.058</v>
      </c>
      <c r="G626" s="87">
        <v>0.072</v>
      </c>
      <c r="H626" s="87">
        <f t="shared" si="34"/>
        <v>0.124</v>
      </c>
    </row>
    <row r="627" spans="1:8" ht="12.75">
      <c r="A627" s="6"/>
      <c r="B627" s="85"/>
      <c r="C627" s="7"/>
      <c r="D627" s="88" t="s">
        <v>345</v>
      </c>
      <c r="E627" s="89">
        <v>8224</v>
      </c>
      <c r="F627" s="89">
        <v>2447</v>
      </c>
      <c r="G627" s="89">
        <v>3191</v>
      </c>
      <c r="H627" s="92">
        <f t="shared" si="34"/>
        <v>4620.666666666667</v>
      </c>
    </row>
    <row r="628" spans="1:8" ht="12.75">
      <c r="A628" s="6" t="s">
        <v>260</v>
      </c>
      <c r="B628" s="85" t="s">
        <v>630</v>
      </c>
      <c r="C628" s="7" t="s">
        <v>243</v>
      </c>
      <c r="D628" s="86" t="s">
        <v>346</v>
      </c>
      <c r="E628" s="87">
        <v>0.122</v>
      </c>
      <c r="F628" s="87">
        <v>0.062</v>
      </c>
      <c r="G628" s="87">
        <v>0.059</v>
      </c>
      <c r="H628" s="87">
        <f t="shared" si="34"/>
        <v>0.081</v>
      </c>
    </row>
    <row r="629" spans="1:8" ht="12.75">
      <c r="A629" s="6"/>
      <c r="B629" s="85"/>
      <c r="C629" s="7"/>
      <c r="D629" s="88" t="s">
        <v>345</v>
      </c>
      <c r="E629" s="89">
        <v>5860</v>
      </c>
      <c r="F629" s="89">
        <v>3344</v>
      </c>
      <c r="G629" s="89">
        <v>3380</v>
      </c>
      <c r="H629" s="92">
        <f t="shared" si="34"/>
        <v>4194.666666666667</v>
      </c>
    </row>
    <row r="630" spans="1:8" ht="12.75">
      <c r="A630" s="6"/>
      <c r="B630" s="93"/>
      <c r="C630" s="7"/>
      <c r="D630" s="90"/>
      <c r="E630" s="90"/>
      <c r="F630" s="90"/>
      <c r="G630" s="90"/>
      <c r="H630" s="90"/>
    </row>
    <row r="631" spans="1:10" s="12" customFormat="1" ht="12.75">
      <c r="A631" s="10"/>
      <c r="B631" s="22" t="s">
        <v>422</v>
      </c>
      <c r="C631" s="11"/>
      <c r="D631" s="8" t="s">
        <v>256</v>
      </c>
      <c r="E631" s="8">
        <f>E633+E635+E637+E639+E641</f>
        <v>91583</v>
      </c>
      <c r="F631" s="8">
        <f>F633+F635+F637+F639+F641</f>
        <v>48194</v>
      </c>
      <c r="G631" s="8">
        <f>G633+G635+G637+G639+G641</f>
        <v>45919</v>
      </c>
      <c r="H631" s="77">
        <f aca="true" t="shared" si="35" ref="H631:H641">IF(ISERROR(AVERAGE(E631:G631)),0,AVERAGE(E631:G631))</f>
        <v>61898.666666666664</v>
      </c>
      <c r="I631" s="43"/>
      <c r="J631" s="43"/>
    </row>
    <row r="632" spans="1:8" ht="12.75">
      <c r="A632" s="6" t="s">
        <v>259</v>
      </c>
      <c r="B632" s="85" t="s">
        <v>631</v>
      </c>
      <c r="C632" s="7" t="s">
        <v>155</v>
      </c>
      <c r="D632" s="86" t="s">
        <v>346</v>
      </c>
      <c r="E632" s="87">
        <v>0.096</v>
      </c>
      <c r="F632" s="87">
        <v>0.076</v>
      </c>
      <c r="G632" s="87">
        <v>0.063</v>
      </c>
      <c r="H632" s="87">
        <f t="shared" si="35"/>
        <v>0.07833333333333332</v>
      </c>
    </row>
    <row r="633" spans="1:8" ht="12.75">
      <c r="A633" s="6"/>
      <c r="B633" s="85"/>
      <c r="C633" s="7"/>
      <c r="D633" s="88" t="s">
        <v>345</v>
      </c>
      <c r="E633" s="89">
        <v>2738</v>
      </c>
      <c r="F633" s="89">
        <v>2381</v>
      </c>
      <c r="G633" s="89">
        <v>2129</v>
      </c>
      <c r="H633" s="92">
        <f t="shared" si="35"/>
        <v>2416</v>
      </c>
    </row>
    <row r="634" spans="1:8" ht="12.75">
      <c r="A634" s="6" t="s">
        <v>259</v>
      </c>
      <c r="B634" s="85" t="s">
        <v>632</v>
      </c>
      <c r="C634" s="7" t="s">
        <v>32</v>
      </c>
      <c r="D634" s="86" t="s">
        <v>346</v>
      </c>
      <c r="E634" s="87">
        <v>0.085</v>
      </c>
      <c r="F634" s="87">
        <v>0.08</v>
      </c>
      <c r="G634" s="87">
        <v>0.075</v>
      </c>
      <c r="H634" s="87">
        <f t="shared" si="35"/>
        <v>0.08</v>
      </c>
    </row>
    <row r="635" spans="1:8" ht="12.75">
      <c r="A635" s="6"/>
      <c r="B635" s="85"/>
      <c r="C635" s="7"/>
      <c r="D635" s="88" t="s">
        <v>345</v>
      </c>
      <c r="E635" s="89">
        <v>26276</v>
      </c>
      <c r="F635" s="89">
        <v>16386</v>
      </c>
      <c r="G635" s="89">
        <v>16602</v>
      </c>
      <c r="H635" s="92">
        <f t="shared" si="35"/>
        <v>19754.666666666668</v>
      </c>
    </row>
    <row r="636" spans="1:8" ht="12.75">
      <c r="A636" s="6" t="s">
        <v>259</v>
      </c>
      <c r="B636" s="85" t="s">
        <v>633</v>
      </c>
      <c r="C636" s="7" t="s">
        <v>33</v>
      </c>
      <c r="D636" s="86" t="s">
        <v>346</v>
      </c>
      <c r="E636" s="87">
        <v>0.077</v>
      </c>
      <c r="F636" s="87">
        <v>0.062</v>
      </c>
      <c r="G636" s="87">
        <v>0.051</v>
      </c>
      <c r="H636" s="87">
        <f t="shared" si="35"/>
        <v>0.06333333333333334</v>
      </c>
    </row>
    <row r="637" spans="1:8" ht="12.75">
      <c r="A637" s="6"/>
      <c r="B637" s="85"/>
      <c r="C637" s="7"/>
      <c r="D637" s="88" t="s">
        <v>345</v>
      </c>
      <c r="E637" s="89">
        <v>46454</v>
      </c>
      <c r="F637" s="89">
        <v>21756</v>
      </c>
      <c r="G637" s="89">
        <v>19005</v>
      </c>
      <c r="H637" s="92">
        <f t="shared" si="35"/>
        <v>29071.666666666668</v>
      </c>
    </row>
    <row r="638" spans="1:8" ht="12.75">
      <c r="A638" s="6" t="s">
        <v>259</v>
      </c>
      <c r="B638" s="85" t="s">
        <v>634</v>
      </c>
      <c r="C638" s="7" t="s">
        <v>156</v>
      </c>
      <c r="D638" s="86" t="s">
        <v>346</v>
      </c>
      <c r="E638" s="87">
        <v>0.078</v>
      </c>
      <c r="F638" s="87">
        <v>0.05</v>
      </c>
      <c r="G638" s="87">
        <v>0.05</v>
      </c>
      <c r="H638" s="87">
        <f t="shared" si="35"/>
        <v>0.05933333333333333</v>
      </c>
    </row>
    <row r="639" spans="1:8" ht="12.75">
      <c r="A639" s="6"/>
      <c r="B639" s="85"/>
      <c r="C639" s="7"/>
      <c r="D639" s="88" t="s">
        <v>345</v>
      </c>
      <c r="E639" s="89">
        <v>6701</v>
      </c>
      <c r="F639" s="89">
        <v>2906</v>
      </c>
      <c r="G639" s="89">
        <v>3023</v>
      </c>
      <c r="H639" s="92">
        <f t="shared" si="35"/>
        <v>4210</v>
      </c>
    </row>
    <row r="640" spans="1:8" ht="12.75">
      <c r="A640" s="6" t="s">
        <v>260</v>
      </c>
      <c r="B640" s="85" t="s">
        <v>635</v>
      </c>
      <c r="C640" s="7" t="s">
        <v>216</v>
      </c>
      <c r="D640" s="86" t="s">
        <v>346</v>
      </c>
      <c r="E640" s="87">
        <v>0.067</v>
      </c>
      <c r="F640" s="87">
        <v>0.083</v>
      </c>
      <c r="G640" s="87">
        <v>0.083</v>
      </c>
      <c r="H640" s="87">
        <f t="shared" si="35"/>
        <v>0.07766666666666668</v>
      </c>
    </row>
    <row r="641" spans="1:8" ht="12.75">
      <c r="A641" s="6"/>
      <c r="B641" s="85"/>
      <c r="C641" s="7"/>
      <c r="D641" s="88" t="s">
        <v>345</v>
      </c>
      <c r="E641" s="89">
        <v>9414</v>
      </c>
      <c r="F641" s="89">
        <v>4765</v>
      </c>
      <c r="G641" s="89">
        <v>5160</v>
      </c>
      <c r="H641" s="92">
        <f t="shared" si="35"/>
        <v>6446.333333333333</v>
      </c>
    </row>
    <row r="642" spans="1:8" ht="12.75">
      <c r="A642" s="6"/>
      <c r="B642" s="85"/>
      <c r="C642" s="7"/>
      <c r="D642" s="90"/>
      <c r="E642" s="90"/>
      <c r="F642" s="90"/>
      <c r="G642" s="90"/>
      <c r="H642" s="90"/>
    </row>
    <row r="643" spans="1:10" s="12" customFormat="1" ht="12.75">
      <c r="A643" s="10"/>
      <c r="B643" s="21" t="s">
        <v>305</v>
      </c>
      <c r="C643" s="11"/>
      <c r="D643" s="8" t="s">
        <v>256</v>
      </c>
      <c r="E643" s="8">
        <f>E631+E615+E601+E587</f>
        <v>907697</v>
      </c>
      <c r="F643" s="8">
        <f>F631+F615+F601+F587</f>
        <v>909842</v>
      </c>
      <c r="G643" s="8">
        <f>G631+G615+G601+G587</f>
        <v>972735</v>
      </c>
      <c r="H643" s="77">
        <f>IF(ISERROR(AVERAGE(E643:G643)),0,AVERAGE(E643:G643))</f>
        <v>930091.3333333334</v>
      </c>
      <c r="I643" s="43"/>
      <c r="J643" s="43"/>
    </row>
    <row r="644" spans="1:8" ht="12.75">
      <c r="A644" s="98"/>
      <c r="B644" s="99"/>
      <c r="C644" s="100"/>
      <c r="D644" s="89"/>
      <c r="E644" s="89"/>
      <c r="F644" s="89"/>
      <c r="G644" s="89"/>
      <c r="H644" s="101"/>
    </row>
    <row r="645" spans="1:8" ht="12.75">
      <c r="A645" s="109"/>
      <c r="B645" s="103"/>
      <c r="C645" s="102"/>
      <c r="D645" s="95"/>
      <c r="E645" s="95"/>
      <c r="F645" s="95"/>
      <c r="G645" s="95"/>
      <c r="H645" s="90"/>
    </row>
    <row r="646" spans="1:10" s="12" customFormat="1" ht="12.75">
      <c r="A646" s="10"/>
      <c r="B646" s="21" t="s">
        <v>255</v>
      </c>
      <c r="C646" s="37"/>
      <c r="D646" s="8"/>
      <c r="E646" s="8"/>
      <c r="F646" s="8"/>
      <c r="G646" s="8"/>
      <c r="H646" s="8"/>
      <c r="I646" s="43"/>
      <c r="J646" s="43"/>
    </row>
    <row r="647" spans="1:8" ht="12.75">
      <c r="A647" s="6"/>
      <c r="B647" s="21"/>
      <c r="C647" s="37"/>
      <c r="D647" s="90"/>
      <c r="E647" s="90"/>
      <c r="F647" s="90"/>
      <c r="G647" s="90"/>
      <c r="H647" s="90"/>
    </row>
    <row r="648" spans="1:8" ht="12.75">
      <c r="A648" s="6" t="s">
        <v>257</v>
      </c>
      <c r="B648" s="85" t="s">
        <v>636</v>
      </c>
      <c r="C648" s="7" t="s">
        <v>421</v>
      </c>
      <c r="D648" s="86" t="s">
        <v>346</v>
      </c>
      <c r="E648" s="96">
        <v>0.084</v>
      </c>
      <c r="F648" s="96">
        <v>0.0778</v>
      </c>
      <c r="G648" s="96">
        <v>0.0778</v>
      </c>
      <c r="H648" s="87">
        <f>IF(ISERROR(AVERAGE(E648:G648)),0,AVERAGE(E648:G648))</f>
        <v>0.07986666666666666</v>
      </c>
    </row>
    <row r="649" spans="1:8" ht="12.75">
      <c r="A649" s="6"/>
      <c r="B649" s="85"/>
      <c r="C649" s="7"/>
      <c r="D649" s="88" t="s">
        <v>345</v>
      </c>
      <c r="E649" s="97">
        <v>0</v>
      </c>
      <c r="F649" s="97">
        <v>0</v>
      </c>
      <c r="G649" s="97">
        <v>0</v>
      </c>
      <c r="H649" s="92">
        <f>IF(ISERROR(AVERAGE(E649:G649)),0,AVERAGE(E649:G649))</f>
        <v>0</v>
      </c>
    </row>
    <row r="650" spans="1:8" ht="12.75">
      <c r="A650" s="6"/>
      <c r="B650" s="85"/>
      <c r="C650" s="7"/>
      <c r="D650" s="90"/>
      <c r="E650" s="90"/>
      <c r="F650" s="90"/>
      <c r="G650" s="90"/>
      <c r="H650" s="90"/>
    </row>
    <row r="651" spans="1:10" s="12" customFormat="1" ht="12.75">
      <c r="A651" s="10"/>
      <c r="B651" s="22" t="s">
        <v>309</v>
      </c>
      <c r="C651" s="11"/>
      <c r="D651" s="8" t="s">
        <v>256</v>
      </c>
      <c r="E651" s="8">
        <f>E653+E655+E657+E659+E661+E663</f>
        <v>344106.20550000004</v>
      </c>
      <c r="F651" s="8">
        <f>F653+F655+F657+F659+F661+F663</f>
        <v>354144.5882</v>
      </c>
      <c r="G651" s="8">
        <f>G653+G655+G657+G659+G661+G663</f>
        <v>385883.2681296</v>
      </c>
      <c r="H651" s="77">
        <f aca="true" t="shared" si="36" ref="H651:H677">IF(ISERROR(AVERAGE(E651:G651)),0,AVERAGE(E651:G651))</f>
        <v>361378.02060986665</v>
      </c>
      <c r="I651" s="43"/>
      <c r="J651" s="43"/>
    </row>
    <row r="652" spans="1:8" ht="12.75">
      <c r="A652" s="6" t="s">
        <v>259</v>
      </c>
      <c r="B652" s="85" t="s">
        <v>637</v>
      </c>
      <c r="C652" s="7" t="s">
        <v>157</v>
      </c>
      <c r="D652" s="86" t="s">
        <v>346</v>
      </c>
      <c r="E652" s="96">
        <v>0.085</v>
      </c>
      <c r="F652" s="96">
        <v>0.07</v>
      </c>
      <c r="G652" s="96">
        <v>0.065</v>
      </c>
      <c r="H652" s="87">
        <f t="shared" si="36"/>
        <v>0.07333333333333335</v>
      </c>
    </row>
    <row r="653" spans="1:8" ht="12.75">
      <c r="A653" s="6"/>
      <c r="B653" s="85"/>
      <c r="C653" s="7"/>
      <c r="D653" s="88" t="s">
        <v>345</v>
      </c>
      <c r="E653" s="97">
        <v>0</v>
      </c>
      <c r="F653" s="97">
        <v>0</v>
      </c>
      <c r="G653" s="97">
        <v>0</v>
      </c>
      <c r="H653" s="92">
        <f t="shared" si="36"/>
        <v>0</v>
      </c>
    </row>
    <row r="654" spans="1:8" ht="12.75">
      <c r="A654" s="6" t="s">
        <v>259</v>
      </c>
      <c r="B654" s="85" t="s">
        <v>638</v>
      </c>
      <c r="C654" s="7" t="s">
        <v>158</v>
      </c>
      <c r="D654" s="86" t="s">
        <v>346</v>
      </c>
      <c r="E654" s="96">
        <v>0.077</v>
      </c>
      <c r="F654" s="96">
        <v>0.08</v>
      </c>
      <c r="G654" s="96">
        <v>0.08</v>
      </c>
      <c r="H654" s="87">
        <f t="shared" si="36"/>
        <v>0.079</v>
      </c>
    </row>
    <row r="655" spans="1:8" ht="12.75">
      <c r="A655" s="6"/>
      <c r="B655" s="85"/>
      <c r="C655" s="7"/>
      <c r="D655" s="88" t="s">
        <v>345</v>
      </c>
      <c r="E655" s="97">
        <v>47399.807</v>
      </c>
      <c r="F655" s="97">
        <v>51191.795</v>
      </c>
      <c r="G655" s="97">
        <v>55287.14</v>
      </c>
      <c r="H655" s="92">
        <f t="shared" si="36"/>
        <v>51292.914</v>
      </c>
    </row>
    <row r="656" spans="1:8" ht="12.75">
      <c r="A656" s="6" t="s">
        <v>259</v>
      </c>
      <c r="B656" s="85" t="s">
        <v>639</v>
      </c>
      <c r="C656" s="7" t="s">
        <v>159</v>
      </c>
      <c r="D656" s="86" t="s">
        <v>346</v>
      </c>
      <c r="E656" s="96">
        <v>0.2</v>
      </c>
      <c r="F656" s="96">
        <v>0.13</v>
      </c>
      <c r="G656" s="96">
        <v>0.15</v>
      </c>
      <c r="H656" s="87">
        <f t="shared" si="36"/>
        <v>0.16</v>
      </c>
    </row>
    <row r="657" spans="1:8" ht="12.75">
      <c r="A657" s="6"/>
      <c r="B657" s="85"/>
      <c r="C657" s="7"/>
      <c r="D657" s="88" t="s">
        <v>345</v>
      </c>
      <c r="E657" s="97">
        <v>10602</v>
      </c>
      <c r="F657" s="97">
        <v>7950</v>
      </c>
      <c r="G657" s="97">
        <v>9975</v>
      </c>
      <c r="H657" s="92">
        <f t="shared" si="36"/>
        <v>9509</v>
      </c>
    </row>
    <row r="658" spans="1:8" ht="12.75">
      <c r="A658" s="6" t="s">
        <v>259</v>
      </c>
      <c r="B658" s="85" t="s">
        <v>640</v>
      </c>
      <c r="C658" s="7" t="s">
        <v>57</v>
      </c>
      <c r="D658" s="86" t="s">
        <v>346</v>
      </c>
      <c r="E658" s="87">
        <v>0.0848</v>
      </c>
      <c r="F658" s="87">
        <v>0.075</v>
      </c>
      <c r="G658" s="87">
        <v>0.075</v>
      </c>
      <c r="H658" s="87">
        <f t="shared" si="36"/>
        <v>0.07826666666666666</v>
      </c>
    </row>
    <row r="659" spans="1:8" ht="12.75">
      <c r="A659" s="6"/>
      <c r="B659" s="85"/>
      <c r="C659" s="7"/>
      <c r="D659" s="88" t="s">
        <v>345</v>
      </c>
      <c r="E659" s="89">
        <v>160729</v>
      </c>
      <c r="F659" s="89">
        <v>172684</v>
      </c>
      <c r="G659" s="89">
        <v>185641</v>
      </c>
      <c r="H659" s="92">
        <f t="shared" si="36"/>
        <v>173018</v>
      </c>
    </row>
    <row r="660" spans="1:8" ht="12.75">
      <c r="A660" s="6" t="s">
        <v>259</v>
      </c>
      <c r="B660" s="85" t="s">
        <v>641</v>
      </c>
      <c r="C660" s="7" t="s">
        <v>160</v>
      </c>
      <c r="D660" s="86" t="s">
        <v>346</v>
      </c>
      <c r="E660" s="96">
        <v>0.0848</v>
      </c>
      <c r="F660" s="96">
        <v>0.07</v>
      </c>
      <c r="G660" s="96">
        <v>0.08</v>
      </c>
      <c r="H660" s="87">
        <f t="shared" si="36"/>
        <v>0.07826666666666666</v>
      </c>
    </row>
    <row r="661" spans="1:8" ht="12.75">
      <c r="A661" s="6"/>
      <c r="B661" s="85"/>
      <c r="C661" s="7"/>
      <c r="D661" s="88" t="s">
        <v>345</v>
      </c>
      <c r="E661" s="97">
        <v>53998.3885</v>
      </c>
      <c r="F661" s="97">
        <v>62225.5932</v>
      </c>
      <c r="G661" s="97">
        <v>68875.7581296</v>
      </c>
      <c r="H661" s="92">
        <f t="shared" si="36"/>
        <v>61699.913276533334</v>
      </c>
    </row>
    <row r="662" spans="1:8" ht="12.75">
      <c r="A662" s="6" t="s">
        <v>260</v>
      </c>
      <c r="B662" s="85" t="s">
        <v>642</v>
      </c>
      <c r="C662" s="7" t="s">
        <v>201</v>
      </c>
      <c r="D662" s="86" t="s">
        <v>346</v>
      </c>
      <c r="E662" s="96">
        <v>0.0862</v>
      </c>
      <c r="F662" s="96">
        <v>-0.1878</v>
      </c>
      <c r="G662" s="96">
        <v>0.0909</v>
      </c>
      <c r="H662" s="87">
        <f t="shared" si="36"/>
        <v>-0.003566666666666667</v>
      </c>
    </row>
    <row r="663" spans="1:8" ht="12.75">
      <c r="A663" s="6"/>
      <c r="B663" s="85"/>
      <c r="C663" s="7"/>
      <c r="D663" s="88" t="s">
        <v>345</v>
      </c>
      <c r="E663" s="97">
        <v>71377.01</v>
      </c>
      <c r="F663" s="97">
        <v>60093.2</v>
      </c>
      <c r="G663" s="97">
        <v>66104.37</v>
      </c>
      <c r="H663" s="92">
        <f t="shared" si="36"/>
        <v>65858.19333333333</v>
      </c>
    </row>
    <row r="664" spans="1:8" ht="12.75">
      <c r="A664" s="6"/>
      <c r="B664" s="93"/>
      <c r="C664" s="7"/>
      <c r="D664" s="90"/>
      <c r="E664" s="90"/>
      <c r="F664" s="90"/>
      <c r="G664" s="90"/>
      <c r="H664" s="90">
        <f t="shared" si="36"/>
        <v>0</v>
      </c>
    </row>
    <row r="665" spans="1:10" s="12" customFormat="1" ht="12.75">
      <c r="A665" s="10"/>
      <c r="B665" s="22" t="s">
        <v>310</v>
      </c>
      <c r="C665" s="11"/>
      <c r="D665" s="8" t="s">
        <v>256</v>
      </c>
      <c r="E665" s="8">
        <f>E667+E669+E671+E673+E675+E677</f>
        <v>210206.73506447964</v>
      </c>
      <c r="F665" s="8">
        <f>F667+F669+F671+F673+F675+F677</f>
        <v>207063.82371844884</v>
      </c>
      <c r="G665" s="8">
        <f>G667+G669+G671+G673+G675+G677</f>
        <v>235161.77499932167</v>
      </c>
      <c r="H665" s="77">
        <f t="shared" si="36"/>
        <v>217477.44459408338</v>
      </c>
      <c r="I665" s="43"/>
      <c r="J665" s="43"/>
    </row>
    <row r="666" spans="1:8" ht="12.75">
      <c r="A666" s="6" t="s">
        <v>259</v>
      </c>
      <c r="B666" s="85" t="s">
        <v>643</v>
      </c>
      <c r="C666" s="7" t="s">
        <v>161</v>
      </c>
      <c r="D666" s="86" t="s">
        <v>346</v>
      </c>
      <c r="E666" s="96">
        <v>0.2</v>
      </c>
      <c r="F666" s="96">
        <v>0.115</v>
      </c>
      <c r="G666" s="96">
        <v>0.091</v>
      </c>
      <c r="H666" s="87">
        <f t="shared" si="36"/>
        <v>0.13533333333333333</v>
      </c>
    </row>
    <row r="667" spans="1:8" ht="12.75">
      <c r="A667" s="6"/>
      <c r="B667" s="85"/>
      <c r="C667" s="7"/>
      <c r="D667" s="88" t="s">
        <v>345</v>
      </c>
      <c r="E667" s="97">
        <v>16738</v>
      </c>
      <c r="F667" s="97">
        <v>11523</v>
      </c>
      <c r="G667" s="97">
        <v>10249</v>
      </c>
      <c r="H667" s="92">
        <f t="shared" si="36"/>
        <v>12836.666666666666</v>
      </c>
    </row>
    <row r="668" spans="1:8" ht="12.75">
      <c r="A668" s="6" t="s">
        <v>259</v>
      </c>
      <c r="B668" s="85" t="s">
        <v>644</v>
      </c>
      <c r="C668" s="7" t="s">
        <v>34</v>
      </c>
      <c r="D668" s="86" t="s">
        <v>346</v>
      </c>
      <c r="E668" s="96">
        <v>0.1</v>
      </c>
      <c r="F668" s="96">
        <v>0.1</v>
      </c>
      <c r="G668" s="96">
        <v>0.1</v>
      </c>
      <c r="H668" s="87">
        <f t="shared" si="36"/>
        <v>0.10000000000000002</v>
      </c>
    </row>
    <row r="669" spans="1:8" ht="12.75">
      <c r="A669" s="6"/>
      <c r="B669" s="85"/>
      <c r="C669" s="7"/>
      <c r="D669" s="88" t="s">
        <v>345</v>
      </c>
      <c r="E669" s="97">
        <v>19607</v>
      </c>
      <c r="F669" s="97">
        <v>27164</v>
      </c>
      <c r="G669" s="97">
        <v>30153</v>
      </c>
      <c r="H669" s="92">
        <f t="shared" si="36"/>
        <v>25641.333333333332</v>
      </c>
    </row>
    <row r="670" spans="1:8" ht="12.75">
      <c r="A670" s="6" t="s">
        <v>259</v>
      </c>
      <c r="B670" s="85" t="s">
        <v>645</v>
      </c>
      <c r="C670" s="7" t="s">
        <v>35</v>
      </c>
      <c r="D670" s="86" t="s">
        <v>346</v>
      </c>
      <c r="E670" s="96">
        <v>0.085</v>
      </c>
      <c r="F670" s="96">
        <v>0.09</v>
      </c>
      <c r="G670" s="96">
        <v>0.09</v>
      </c>
      <c r="H670" s="87">
        <f t="shared" si="36"/>
        <v>0.08833333333333333</v>
      </c>
    </row>
    <row r="671" spans="1:8" ht="12.75">
      <c r="A671" s="6"/>
      <c r="B671" s="85"/>
      <c r="C671" s="7"/>
      <c r="D671" s="88" t="s">
        <v>345</v>
      </c>
      <c r="E671" s="97">
        <v>9085</v>
      </c>
      <c r="F671" s="97">
        <v>19552</v>
      </c>
      <c r="G671" s="97">
        <v>23680</v>
      </c>
      <c r="H671" s="92">
        <f t="shared" si="36"/>
        <v>17439</v>
      </c>
    </row>
    <row r="672" spans="1:8" ht="12.75">
      <c r="A672" s="6" t="s">
        <v>259</v>
      </c>
      <c r="B672" s="85" t="s">
        <v>646</v>
      </c>
      <c r="C672" s="7" t="s">
        <v>58</v>
      </c>
      <c r="D672" s="86" t="s">
        <v>346</v>
      </c>
      <c r="E672" s="96">
        <v>0.085</v>
      </c>
      <c r="F672" s="96">
        <v>0.0026</v>
      </c>
      <c r="G672" s="96">
        <v>0.08</v>
      </c>
      <c r="H672" s="87">
        <f t="shared" si="36"/>
        <v>0.055866666666666676</v>
      </c>
    </row>
    <row r="673" spans="1:8" ht="12.75">
      <c r="A673" s="6"/>
      <c r="B673" s="85"/>
      <c r="C673" s="7"/>
      <c r="D673" s="88" t="s">
        <v>345</v>
      </c>
      <c r="E673" s="97">
        <v>144478.683</v>
      </c>
      <c r="F673" s="97">
        <v>144868.305</v>
      </c>
      <c r="G673" s="97">
        <v>156370.19</v>
      </c>
      <c r="H673" s="92">
        <f t="shared" si="36"/>
        <v>148572.39266666668</v>
      </c>
    </row>
    <row r="674" spans="1:8" ht="12.75">
      <c r="A674" s="6" t="s">
        <v>259</v>
      </c>
      <c r="B674" s="85" t="s">
        <v>647</v>
      </c>
      <c r="C674" s="7" t="s">
        <v>162</v>
      </c>
      <c r="D674" s="86" t="s">
        <v>346</v>
      </c>
      <c r="E674" s="96">
        <v>0.084</v>
      </c>
      <c r="F674" s="96">
        <v>0.1</v>
      </c>
      <c r="G674" s="96">
        <v>0.11</v>
      </c>
      <c r="H674" s="87">
        <f t="shared" si="36"/>
        <v>0.09799999999999999</v>
      </c>
    </row>
    <row r="675" spans="1:8" ht="12.75">
      <c r="A675" s="6"/>
      <c r="B675" s="85"/>
      <c r="C675" s="7"/>
      <c r="D675" s="88" t="s">
        <v>345</v>
      </c>
      <c r="E675" s="97">
        <v>5834.668464479648</v>
      </c>
      <c r="F675" s="97">
        <v>6685.25371844884</v>
      </c>
      <c r="G675" s="97">
        <v>8089.156999321669</v>
      </c>
      <c r="H675" s="92">
        <f t="shared" si="36"/>
        <v>6869.693060750052</v>
      </c>
    </row>
    <row r="676" spans="1:8" ht="12.75">
      <c r="A676" s="6" t="s">
        <v>260</v>
      </c>
      <c r="B676" s="85" t="s">
        <v>648</v>
      </c>
      <c r="C676" s="7" t="s">
        <v>207</v>
      </c>
      <c r="D676" s="86" t="s">
        <v>346</v>
      </c>
      <c r="E676" s="96">
        <v>0.1</v>
      </c>
      <c r="F676" s="96">
        <v>0.01</v>
      </c>
      <c r="G676" s="96">
        <v>0.05</v>
      </c>
      <c r="H676" s="87">
        <f t="shared" si="36"/>
        <v>0.05333333333333334</v>
      </c>
    </row>
    <row r="677" spans="1:8" ht="12.75">
      <c r="A677" s="6"/>
      <c r="B677" s="85"/>
      <c r="C677" s="7"/>
      <c r="D677" s="88" t="s">
        <v>345</v>
      </c>
      <c r="E677" s="97">
        <v>14463.383599999994</v>
      </c>
      <c r="F677" s="97">
        <v>-2728.735</v>
      </c>
      <c r="G677" s="97">
        <v>6620.428</v>
      </c>
      <c r="H677" s="92">
        <f t="shared" si="36"/>
        <v>6118.358866666665</v>
      </c>
    </row>
    <row r="678" spans="1:8" ht="12.75">
      <c r="A678" s="6"/>
      <c r="B678" s="85"/>
      <c r="C678" s="7"/>
      <c r="D678" s="90"/>
      <c r="E678" s="90"/>
      <c r="F678" s="90"/>
      <c r="G678" s="90"/>
      <c r="H678" s="90"/>
    </row>
    <row r="679" spans="1:10" s="12" customFormat="1" ht="12.75">
      <c r="A679" s="10"/>
      <c r="B679" s="22" t="s">
        <v>311</v>
      </c>
      <c r="C679" s="11"/>
      <c r="D679" s="8" t="s">
        <v>256</v>
      </c>
      <c r="E679" s="8">
        <f>E681+E683+E685+E687+E689</f>
        <v>34333.554000000004</v>
      </c>
      <c r="F679" s="8">
        <f>F681+F683+F685+F687+F689</f>
        <v>112340.6967</v>
      </c>
      <c r="G679" s="8">
        <f>G681+G683+G685+G687+G689</f>
        <v>34043.206000000006</v>
      </c>
      <c r="H679" s="77">
        <f aca="true" t="shared" si="37" ref="H679:H689">IF(ISERROR(AVERAGE(E679:G679)),0,AVERAGE(E679:G679))</f>
        <v>60239.152233333334</v>
      </c>
      <c r="I679" s="43"/>
      <c r="J679" s="43"/>
    </row>
    <row r="680" spans="1:8" ht="12.75">
      <c r="A680" s="6" t="s">
        <v>259</v>
      </c>
      <c r="B680" s="85" t="s">
        <v>649</v>
      </c>
      <c r="C680" s="7" t="s">
        <v>163</v>
      </c>
      <c r="D680" s="86" t="s">
        <v>346</v>
      </c>
      <c r="E680" s="96">
        <v>0.113</v>
      </c>
      <c r="F680" s="96">
        <v>0.095</v>
      </c>
      <c r="G680" s="96">
        <v>0.09</v>
      </c>
      <c r="H680" s="87">
        <f t="shared" si="37"/>
        <v>0.09933333333333334</v>
      </c>
    </row>
    <row r="681" spans="1:8" ht="12.75">
      <c r="A681" s="6"/>
      <c r="B681" s="85"/>
      <c r="C681" s="7"/>
      <c r="D681" s="88" t="s">
        <v>345</v>
      </c>
      <c r="E681" s="97">
        <v>9047.273000000001</v>
      </c>
      <c r="F681" s="97">
        <v>88466.8727</v>
      </c>
      <c r="G681" s="97">
        <v>8762</v>
      </c>
      <c r="H681" s="92">
        <f t="shared" si="37"/>
        <v>35425.3819</v>
      </c>
    </row>
    <row r="682" spans="1:8" ht="12.75">
      <c r="A682" s="6" t="s">
        <v>259</v>
      </c>
      <c r="B682" s="85" t="s">
        <v>650</v>
      </c>
      <c r="C682" s="7" t="s">
        <v>59</v>
      </c>
      <c r="D682" s="86" t="s">
        <v>346</v>
      </c>
      <c r="E682" s="87">
        <v>0.0848</v>
      </c>
      <c r="F682" s="87">
        <v>0.07</v>
      </c>
      <c r="G682" s="87">
        <v>0.07</v>
      </c>
      <c r="H682" s="87">
        <f t="shared" si="37"/>
        <v>0.07493333333333334</v>
      </c>
    </row>
    <row r="683" spans="1:8" ht="12.75">
      <c r="A683" s="6"/>
      <c r="B683" s="85"/>
      <c r="C683" s="7"/>
      <c r="D683" s="88" t="s">
        <v>345</v>
      </c>
      <c r="E683" s="89">
        <v>14083.366</v>
      </c>
      <c r="F683" s="89">
        <v>12690.669</v>
      </c>
      <c r="G683" s="89">
        <v>13485.599</v>
      </c>
      <c r="H683" s="92">
        <f t="shared" si="37"/>
        <v>13419.877999999999</v>
      </c>
    </row>
    <row r="684" spans="1:8" ht="12.75">
      <c r="A684" s="6" t="s">
        <v>259</v>
      </c>
      <c r="B684" s="85" t="s">
        <v>651</v>
      </c>
      <c r="C684" s="7" t="s">
        <v>164</v>
      </c>
      <c r="D684" s="86" t="s">
        <v>346</v>
      </c>
      <c r="E684" s="87">
        <v>0.09</v>
      </c>
      <c r="F684" s="87">
        <v>0.08</v>
      </c>
      <c r="G684" s="87">
        <v>0.09</v>
      </c>
      <c r="H684" s="87">
        <f t="shared" si="37"/>
        <v>0.08666666666666667</v>
      </c>
    </row>
    <row r="685" spans="1:8" ht="12.75">
      <c r="A685" s="6"/>
      <c r="B685" s="85"/>
      <c r="C685" s="7"/>
      <c r="D685" s="88" t="s">
        <v>345</v>
      </c>
      <c r="E685" s="89">
        <v>5988.594</v>
      </c>
      <c r="F685" s="89">
        <v>4335.928</v>
      </c>
      <c r="G685" s="89">
        <v>4682.802</v>
      </c>
      <c r="H685" s="92">
        <f t="shared" si="37"/>
        <v>5002.441333333333</v>
      </c>
    </row>
    <row r="686" spans="1:8" ht="12.75">
      <c r="A686" s="6" t="s">
        <v>259</v>
      </c>
      <c r="B686" s="85" t="s">
        <v>652</v>
      </c>
      <c r="C686" s="7" t="s">
        <v>165</v>
      </c>
      <c r="D686" s="86" t="s">
        <v>346</v>
      </c>
      <c r="E686" s="96">
        <v>0.14</v>
      </c>
      <c r="F686" s="96">
        <v>0.08</v>
      </c>
      <c r="G686" s="96">
        <v>0.08</v>
      </c>
      <c r="H686" s="87">
        <f t="shared" si="37"/>
        <v>0.10000000000000002</v>
      </c>
    </row>
    <row r="687" spans="1:8" ht="12.75">
      <c r="A687" s="6"/>
      <c r="B687" s="85"/>
      <c r="C687" s="7"/>
      <c r="D687" s="88" t="s">
        <v>345</v>
      </c>
      <c r="E687" s="97">
        <v>2761.321</v>
      </c>
      <c r="F687" s="97">
        <v>2982.227</v>
      </c>
      <c r="G687" s="97">
        <v>3220.805</v>
      </c>
      <c r="H687" s="92">
        <f t="shared" si="37"/>
        <v>2988.1176666666665</v>
      </c>
    </row>
    <row r="688" spans="1:8" ht="12.75">
      <c r="A688" s="6" t="s">
        <v>260</v>
      </c>
      <c r="B688" s="85" t="s">
        <v>653</v>
      </c>
      <c r="C688" s="7" t="s">
        <v>209</v>
      </c>
      <c r="D688" s="86" t="s">
        <v>346</v>
      </c>
      <c r="E688" s="96">
        <v>0.0538</v>
      </c>
      <c r="F688" s="96">
        <v>0.0805</v>
      </c>
      <c r="G688" s="96">
        <v>0.075</v>
      </c>
      <c r="H688" s="87">
        <f t="shared" si="37"/>
        <v>0.06976666666666666</v>
      </c>
    </row>
    <row r="689" spans="1:8" ht="12.75">
      <c r="A689" s="6"/>
      <c r="B689" s="85"/>
      <c r="C689" s="7"/>
      <c r="D689" s="88" t="s">
        <v>345</v>
      </c>
      <c r="E689" s="97">
        <v>2453</v>
      </c>
      <c r="F689" s="97">
        <v>3865</v>
      </c>
      <c r="G689" s="97">
        <v>3892</v>
      </c>
      <c r="H689" s="92">
        <f t="shared" si="37"/>
        <v>3403.3333333333335</v>
      </c>
    </row>
    <row r="690" spans="1:8" ht="12.75">
      <c r="A690" s="6"/>
      <c r="B690" s="93"/>
      <c r="C690" s="7"/>
      <c r="D690" s="90"/>
      <c r="E690" s="90"/>
      <c r="F690" s="90"/>
      <c r="G690" s="90"/>
      <c r="H690" s="90"/>
    </row>
    <row r="691" spans="1:10" s="12" customFormat="1" ht="12.75">
      <c r="A691" s="10"/>
      <c r="B691" s="22" t="s">
        <v>312</v>
      </c>
      <c r="C691" s="11"/>
      <c r="D691" s="8" t="s">
        <v>256</v>
      </c>
      <c r="E691" s="8">
        <f>E693+E695+E697+E699+E701+E703+E705+E707</f>
        <v>468186.286</v>
      </c>
      <c r="F691" s="8">
        <f>F693+F695+F697+F699+F701+F703+F705+F707</f>
        <v>484924.853</v>
      </c>
      <c r="G691" s="8">
        <f>G693+G695+G697+G699+G701+G703+G705+G707</f>
        <v>532720.475</v>
      </c>
      <c r="H691" s="77">
        <f aca="true" t="shared" si="38" ref="H691:H707">IF(ISERROR(AVERAGE(E691:G691)),0,AVERAGE(E691:G691))</f>
        <v>495277.2046666667</v>
      </c>
      <c r="I691" s="43"/>
      <c r="J691" s="43"/>
    </row>
    <row r="692" spans="1:8" ht="12.75">
      <c r="A692" s="6" t="s">
        <v>259</v>
      </c>
      <c r="B692" s="85" t="s">
        <v>654</v>
      </c>
      <c r="C692" s="7" t="s">
        <v>166</v>
      </c>
      <c r="D692" s="86" t="s">
        <v>346</v>
      </c>
      <c r="E692" s="87">
        <v>0.2258</v>
      </c>
      <c r="F692" s="87">
        <v>0.0788</v>
      </c>
      <c r="G692" s="87">
        <v>0.0663</v>
      </c>
      <c r="H692" s="87">
        <f t="shared" si="38"/>
        <v>0.12363333333333333</v>
      </c>
    </row>
    <row r="693" spans="1:8" ht="12.75">
      <c r="A693" s="6"/>
      <c r="B693" s="85"/>
      <c r="C693" s="7"/>
      <c r="D693" s="88" t="s">
        <v>345</v>
      </c>
      <c r="E693" s="89">
        <v>4563</v>
      </c>
      <c r="F693" s="89">
        <v>1952</v>
      </c>
      <c r="G693" s="89">
        <v>1770</v>
      </c>
      <c r="H693" s="92">
        <f t="shared" si="38"/>
        <v>2761.6666666666665</v>
      </c>
    </row>
    <row r="694" spans="1:8" ht="12.75">
      <c r="A694" s="6" t="s">
        <v>259</v>
      </c>
      <c r="B694" s="85" t="s">
        <v>655</v>
      </c>
      <c r="C694" s="7" t="s">
        <v>167</v>
      </c>
      <c r="D694" s="86" t="s">
        <v>346</v>
      </c>
      <c r="E694" s="87">
        <v>0.184</v>
      </c>
      <c r="F694" s="87">
        <v>0.0848</v>
      </c>
      <c r="G694" s="87">
        <v>0.0848</v>
      </c>
      <c r="H694" s="87">
        <f t="shared" si="38"/>
        <v>0.11786666666666666</v>
      </c>
    </row>
    <row r="695" spans="1:8" ht="12.75">
      <c r="A695" s="6"/>
      <c r="B695" s="85"/>
      <c r="C695" s="7"/>
      <c r="D695" s="88" t="s">
        <v>345</v>
      </c>
      <c r="E695" s="89">
        <v>11922</v>
      </c>
      <c r="F695" s="89">
        <v>6510</v>
      </c>
      <c r="G695" s="89">
        <v>7064</v>
      </c>
      <c r="H695" s="92">
        <f t="shared" si="38"/>
        <v>8498.666666666666</v>
      </c>
    </row>
    <row r="696" spans="1:8" ht="12.75">
      <c r="A696" s="6" t="s">
        <v>259</v>
      </c>
      <c r="B696" s="85" t="s">
        <v>656</v>
      </c>
      <c r="C696" s="7" t="s">
        <v>60</v>
      </c>
      <c r="D696" s="86" t="s">
        <v>346</v>
      </c>
      <c r="E696" s="87">
        <v>0.153</v>
      </c>
      <c r="F696" s="87">
        <v>0.146</v>
      </c>
      <c r="G696" s="87">
        <v>0.117</v>
      </c>
      <c r="H696" s="87">
        <f t="shared" si="38"/>
        <v>0.13866666666666666</v>
      </c>
    </row>
    <row r="697" spans="1:8" ht="12.75">
      <c r="A697" s="6"/>
      <c r="B697" s="85"/>
      <c r="C697" s="7"/>
      <c r="D697" s="88" t="s">
        <v>345</v>
      </c>
      <c r="E697" s="89">
        <v>159985</v>
      </c>
      <c r="F697" s="89">
        <v>183324</v>
      </c>
      <c r="G697" s="89">
        <v>204704</v>
      </c>
      <c r="H697" s="92">
        <f t="shared" si="38"/>
        <v>182671</v>
      </c>
    </row>
    <row r="698" spans="1:8" ht="12.75">
      <c r="A698" s="6" t="s">
        <v>259</v>
      </c>
      <c r="B698" s="85" t="s">
        <v>36</v>
      </c>
      <c r="C698" s="7" t="s">
        <v>37</v>
      </c>
      <c r="D698" s="86" t="s">
        <v>346</v>
      </c>
      <c r="E698" s="96">
        <v>0.07</v>
      </c>
      <c r="F698" s="96">
        <v>0.07</v>
      </c>
      <c r="G698" s="96">
        <v>0.07</v>
      </c>
      <c r="H698" s="110">
        <f t="shared" si="38"/>
        <v>0.07</v>
      </c>
    </row>
    <row r="699" spans="1:8" ht="12.75">
      <c r="A699" s="6"/>
      <c r="B699" s="85"/>
      <c r="C699" s="7"/>
      <c r="D699" s="88" t="s">
        <v>345</v>
      </c>
      <c r="E699" s="97">
        <v>120316</v>
      </c>
      <c r="F699" s="97">
        <v>128205</v>
      </c>
      <c r="G699" s="97">
        <v>137162</v>
      </c>
      <c r="H699" s="92">
        <f t="shared" si="38"/>
        <v>128561</v>
      </c>
    </row>
    <row r="700" spans="1:8" ht="12.75">
      <c r="A700" s="6" t="s">
        <v>259</v>
      </c>
      <c r="B700" s="85" t="s">
        <v>657</v>
      </c>
      <c r="C700" s="7" t="s">
        <v>61</v>
      </c>
      <c r="D700" s="86" t="s">
        <v>346</v>
      </c>
      <c r="E700" s="87">
        <v>0.087</v>
      </c>
      <c r="F700" s="87">
        <v>0.062</v>
      </c>
      <c r="G700" s="87">
        <v>0.059</v>
      </c>
      <c r="H700" s="87">
        <f t="shared" si="38"/>
        <v>0.06933333333333333</v>
      </c>
    </row>
    <row r="701" spans="1:8" ht="12.75">
      <c r="A701" s="6"/>
      <c r="B701" s="85"/>
      <c r="C701" s="7"/>
      <c r="D701" s="88" t="s">
        <v>345</v>
      </c>
      <c r="E701" s="89">
        <v>18449</v>
      </c>
      <c r="F701" s="89">
        <v>7956</v>
      </c>
      <c r="G701" s="89">
        <v>9229</v>
      </c>
      <c r="H701" s="92">
        <f t="shared" si="38"/>
        <v>11878</v>
      </c>
    </row>
    <row r="702" spans="1:8" ht="12.75">
      <c r="A702" s="6" t="s">
        <v>259</v>
      </c>
      <c r="B702" s="85" t="s">
        <v>658</v>
      </c>
      <c r="C702" s="7" t="s">
        <v>168</v>
      </c>
      <c r="D702" s="86" t="s">
        <v>346</v>
      </c>
      <c r="E702" s="96">
        <v>0.157</v>
      </c>
      <c r="F702" s="96">
        <v>0.082</v>
      </c>
      <c r="G702" s="96">
        <v>0.082</v>
      </c>
      <c r="H702" s="87">
        <f t="shared" si="38"/>
        <v>0.107</v>
      </c>
    </row>
    <row r="703" spans="1:8" ht="12.75">
      <c r="A703" s="6"/>
      <c r="B703" s="85"/>
      <c r="C703" s="7"/>
      <c r="D703" s="88" t="s">
        <v>345</v>
      </c>
      <c r="E703" s="97">
        <v>12530</v>
      </c>
      <c r="F703" s="97">
        <v>7554</v>
      </c>
      <c r="G703" s="97">
        <v>8225</v>
      </c>
      <c r="H703" s="92">
        <f t="shared" si="38"/>
        <v>9436.333333333334</v>
      </c>
    </row>
    <row r="704" spans="1:8" ht="12.75">
      <c r="A704" s="6" t="s">
        <v>259</v>
      </c>
      <c r="B704" s="85" t="s">
        <v>659</v>
      </c>
      <c r="C704" s="7" t="s">
        <v>62</v>
      </c>
      <c r="D704" s="86" t="s">
        <v>346</v>
      </c>
      <c r="E704" s="96">
        <v>0.085</v>
      </c>
      <c r="F704" s="96">
        <v>0.082</v>
      </c>
      <c r="G704" s="96">
        <v>0.079</v>
      </c>
      <c r="H704" s="87">
        <f t="shared" si="38"/>
        <v>0.082</v>
      </c>
    </row>
    <row r="705" spans="1:8" ht="12.75">
      <c r="A705" s="6"/>
      <c r="B705" s="85"/>
      <c r="C705" s="7"/>
      <c r="D705" s="88" t="s">
        <v>345</v>
      </c>
      <c r="E705" s="97">
        <v>130166</v>
      </c>
      <c r="F705" s="97">
        <v>143266</v>
      </c>
      <c r="G705" s="97">
        <v>156985</v>
      </c>
      <c r="H705" s="92">
        <f t="shared" si="38"/>
        <v>143472.33333333334</v>
      </c>
    </row>
    <row r="706" spans="1:8" ht="12.75">
      <c r="A706" s="6" t="s">
        <v>260</v>
      </c>
      <c r="B706" s="85" t="s">
        <v>660</v>
      </c>
      <c r="C706" s="7" t="s">
        <v>215</v>
      </c>
      <c r="D706" s="86" t="s">
        <v>346</v>
      </c>
      <c r="E706" s="87">
        <v>0.09</v>
      </c>
      <c r="F706" s="87">
        <v>0.08</v>
      </c>
      <c r="G706" s="87">
        <v>0.08</v>
      </c>
      <c r="H706" s="87">
        <f t="shared" si="38"/>
        <v>0.08333333333333333</v>
      </c>
    </row>
    <row r="707" spans="1:8" ht="12.75">
      <c r="A707" s="6"/>
      <c r="B707" s="85"/>
      <c r="C707" s="7"/>
      <c r="D707" s="88" t="s">
        <v>345</v>
      </c>
      <c r="E707" s="89">
        <v>10255.286</v>
      </c>
      <c r="F707" s="89">
        <v>6157.853</v>
      </c>
      <c r="G707" s="89">
        <v>7581.475</v>
      </c>
      <c r="H707" s="92">
        <f t="shared" si="38"/>
        <v>7998.204666666667</v>
      </c>
    </row>
    <row r="708" spans="1:8" ht="12.75">
      <c r="A708" s="6"/>
      <c r="B708" s="93"/>
      <c r="C708" s="7"/>
      <c r="D708" s="90"/>
      <c r="E708" s="90"/>
      <c r="F708" s="90"/>
      <c r="G708" s="90"/>
      <c r="H708" s="90"/>
    </row>
    <row r="709" spans="1:10" s="12" customFormat="1" ht="12.75">
      <c r="A709" s="10"/>
      <c r="B709" s="22" t="s">
        <v>313</v>
      </c>
      <c r="C709" s="11"/>
      <c r="D709" s="8" t="s">
        <v>256</v>
      </c>
      <c r="E709" s="8">
        <f>E711+E713+E715+E717</f>
        <v>11754.25</v>
      </c>
      <c r="F709" s="8">
        <f>F711+F713+F715+F717</f>
        <v>11431.41</v>
      </c>
      <c r="G709" s="8">
        <f>G711+G713+G715+G717</f>
        <v>13669.27</v>
      </c>
      <c r="H709" s="77">
        <f aca="true" t="shared" si="39" ref="H709:H717">IF(ISERROR(AVERAGE(E709:G709)),0,AVERAGE(E709:G709))</f>
        <v>12284.976666666667</v>
      </c>
      <c r="I709" s="43"/>
      <c r="J709" s="43"/>
    </row>
    <row r="710" spans="1:8" ht="12.75">
      <c r="A710" s="6" t="s">
        <v>259</v>
      </c>
      <c r="B710" s="85" t="s">
        <v>661</v>
      </c>
      <c r="C710" s="7" t="s">
        <v>169</v>
      </c>
      <c r="D710" s="86" t="s">
        <v>346</v>
      </c>
      <c r="E710" s="87">
        <v>0.0848</v>
      </c>
      <c r="F710" s="87">
        <v>0.08</v>
      </c>
      <c r="G710" s="87">
        <v>0.08</v>
      </c>
      <c r="H710" s="87">
        <f t="shared" si="39"/>
        <v>0.0816</v>
      </c>
    </row>
    <row r="711" spans="1:8" ht="12.75">
      <c r="A711" s="6"/>
      <c r="B711" s="85"/>
      <c r="C711" s="7"/>
      <c r="D711" s="88" t="s">
        <v>345</v>
      </c>
      <c r="E711" s="89">
        <v>7608.25</v>
      </c>
      <c r="F711" s="89">
        <v>8216.91</v>
      </c>
      <c r="G711" s="89">
        <v>8874.27</v>
      </c>
      <c r="H711" s="92">
        <f t="shared" si="39"/>
        <v>8233.143333333333</v>
      </c>
    </row>
    <row r="712" spans="1:8" ht="12.75">
      <c r="A712" s="6" t="s">
        <v>259</v>
      </c>
      <c r="B712" s="85" t="s">
        <v>662</v>
      </c>
      <c r="C712" s="7" t="s">
        <v>170</v>
      </c>
      <c r="D712" s="86" t="s">
        <v>346</v>
      </c>
      <c r="E712" s="96">
        <v>0</v>
      </c>
      <c r="F712" s="96">
        <v>0</v>
      </c>
      <c r="G712" s="96">
        <v>0</v>
      </c>
      <c r="H712" s="87">
        <f t="shared" si="39"/>
        <v>0</v>
      </c>
    </row>
    <row r="713" spans="1:8" ht="12.75">
      <c r="A713" s="6"/>
      <c r="B713" s="85"/>
      <c r="C713" s="7"/>
      <c r="D713" s="88" t="s">
        <v>345</v>
      </c>
      <c r="E713" s="97">
        <v>10</v>
      </c>
      <c r="F713" s="97">
        <v>9</v>
      </c>
      <c r="G713" s="97">
        <v>8</v>
      </c>
      <c r="H713" s="92">
        <f t="shared" si="39"/>
        <v>9</v>
      </c>
    </row>
    <row r="714" spans="1:8" ht="12.75">
      <c r="A714" s="6" t="s">
        <v>259</v>
      </c>
      <c r="B714" s="85" t="s">
        <v>663</v>
      </c>
      <c r="C714" s="7" t="s">
        <v>171</v>
      </c>
      <c r="D714" s="86" t="s">
        <v>346</v>
      </c>
      <c r="E714" s="96">
        <v>0.075</v>
      </c>
      <c r="F714" s="96">
        <v>0.08</v>
      </c>
      <c r="G714" s="96">
        <v>0.08</v>
      </c>
      <c r="H714" s="87">
        <f t="shared" si="39"/>
        <v>0.07833333333333332</v>
      </c>
    </row>
    <row r="715" spans="1:8" ht="12.75">
      <c r="A715" s="6"/>
      <c r="B715" s="85"/>
      <c r="C715" s="7"/>
      <c r="D715" s="88" t="s">
        <v>345</v>
      </c>
      <c r="E715" s="97">
        <v>4126</v>
      </c>
      <c r="F715" s="97">
        <v>3197</v>
      </c>
      <c r="G715" s="97">
        <v>4779</v>
      </c>
      <c r="H715" s="92">
        <f t="shared" si="39"/>
        <v>4034</v>
      </c>
    </row>
    <row r="716" spans="1:8" ht="12.75">
      <c r="A716" s="6" t="s">
        <v>260</v>
      </c>
      <c r="B716" s="85" t="s">
        <v>664</v>
      </c>
      <c r="C716" s="7" t="s">
        <v>221</v>
      </c>
      <c r="D716" s="86" t="s">
        <v>346</v>
      </c>
      <c r="E716" s="87">
        <v>0</v>
      </c>
      <c r="F716" s="87">
        <v>0</v>
      </c>
      <c r="G716" s="87">
        <v>0</v>
      </c>
      <c r="H716" s="87">
        <f t="shared" si="39"/>
        <v>0</v>
      </c>
    </row>
    <row r="717" spans="1:8" ht="12.75">
      <c r="A717" s="6"/>
      <c r="B717" s="85"/>
      <c r="C717" s="7"/>
      <c r="D717" s="88" t="s">
        <v>345</v>
      </c>
      <c r="E717" s="89">
        <v>10</v>
      </c>
      <c r="F717" s="89">
        <v>8.5</v>
      </c>
      <c r="G717" s="89">
        <v>8</v>
      </c>
      <c r="H717" s="92">
        <f t="shared" si="39"/>
        <v>8.833333333333334</v>
      </c>
    </row>
    <row r="718" spans="1:8" ht="12.75">
      <c r="A718" s="6"/>
      <c r="B718" s="85"/>
      <c r="C718" s="7"/>
      <c r="D718" s="90"/>
      <c r="E718" s="90"/>
      <c r="F718" s="90"/>
      <c r="G718" s="90"/>
      <c r="H718" s="90"/>
    </row>
    <row r="719" spans="1:10" s="12" customFormat="1" ht="12.75">
      <c r="A719" s="10"/>
      <c r="B719" s="21" t="s">
        <v>307</v>
      </c>
      <c r="C719" s="11"/>
      <c r="D719" s="8" t="s">
        <v>256</v>
      </c>
      <c r="E719" s="8">
        <f>E709+E691+E679+E665+E651+E649</f>
        <v>1068587.0305644795</v>
      </c>
      <c r="F719" s="8">
        <f>F709+F691+F679+F665+F651+F649</f>
        <v>1169905.3716184488</v>
      </c>
      <c r="G719" s="8">
        <f>G709+G691+G679+G665+G651+G649</f>
        <v>1201477.9941289215</v>
      </c>
      <c r="H719" s="77">
        <f>IF(ISERROR(AVERAGE(E719:G719)),0,AVERAGE(E719:G719))</f>
        <v>1146656.7987706165</v>
      </c>
      <c r="I719" s="43"/>
      <c r="J719" s="43"/>
    </row>
    <row r="720" spans="1:8" ht="12.75">
      <c r="A720" s="98"/>
      <c r="B720" s="99"/>
      <c r="C720" s="100"/>
      <c r="D720" s="89"/>
      <c r="E720" s="89"/>
      <c r="F720" s="89"/>
      <c r="G720" s="89"/>
      <c r="H720" s="89"/>
    </row>
    <row r="721" spans="1:8" ht="12.75">
      <c r="A721" s="1"/>
      <c r="B721" s="2"/>
      <c r="C721" s="2"/>
      <c r="D721" s="3"/>
      <c r="E721" s="3"/>
      <c r="F721" s="2"/>
      <c r="G721" s="2"/>
      <c r="H721" s="1"/>
    </row>
    <row r="722" spans="1:8" ht="12.75">
      <c r="A722" s="1"/>
      <c r="B722" s="1"/>
      <c r="C722" s="2"/>
      <c r="D722" s="3"/>
      <c r="E722" s="3"/>
      <c r="F722" s="2"/>
      <c r="G722" s="2"/>
      <c r="H722" s="1"/>
    </row>
    <row r="723" spans="2:10" s="12" customFormat="1" ht="12.75">
      <c r="B723" s="38" t="s">
        <v>351</v>
      </c>
      <c r="C723" s="68"/>
      <c r="D723" s="51" t="s">
        <v>256</v>
      </c>
      <c r="E723" s="78" t="s">
        <v>256</v>
      </c>
      <c r="F723" s="78" t="s">
        <v>256</v>
      </c>
      <c r="G723" s="78" t="s">
        <v>256</v>
      </c>
      <c r="H723" s="51" t="s">
        <v>256</v>
      </c>
      <c r="I723" s="43"/>
      <c r="J723" s="43"/>
    </row>
    <row r="724" spans="1:8" ht="12.75">
      <c r="A724" s="1"/>
      <c r="B724" s="85" t="s">
        <v>247</v>
      </c>
      <c r="C724" s="7"/>
      <c r="D724" s="88" t="s">
        <v>345</v>
      </c>
      <c r="E724" s="89">
        <f>E115</f>
        <v>2172401.34982</v>
      </c>
      <c r="F724" s="89">
        <f>F115</f>
        <v>2275557.83875</v>
      </c>
      <c r="G724" s="89">
        <f>G115</f>
        <v>2469092.8318399996</v>
      </c>
      <c r="H724" s="92">
        <f aca="true" t="shared" si="40" ref="H724:H732">IF(ISERROR(AVERAGE(E724:G724)),0,AVERAGE(E724:G724))</f>
        <v>2305684.0068033333</v>
      </c>
    </row>
    <row r="725" spans="1:8" ht="12.75">
      <c r="A725" s="1"/>
      <c r="B725" s="85" t="s">
        <v>248</v>
      </c>
      <c r="C725" s="7"/>
      <c r="D725" s="88" t="s">
        <v>345</v>
      </c>
      <c r="E725" s="89">
        <f>E181</f>
        <v>507970.62120884657</v>
      </c>
      <c r="F725" s="89">
        <f>F181</f>
        <v>489117.3005471287</v>
      </c>
      <c r="G725" s="89">
        <f>G181</f>
        <v>475692.88818941254</v>
      </c>
      <c r="H725" s="111">
        <f t="shared" si="40"/>
        <v>490926.9366484626</v>
      </c>
    </row>
    <row r="726" spans="1:8" ht="12.75">
      <c r="A726" s="1"/>
      <c r="B726" s="85" t="s">
        <v>249</v>
      </c>
      <c r="C726" s="7"/>
      <c r="D726" s="88" t="s">
        <v>345</v>
      </c>
      <c r="E726" s="89">
        <f>E224</f>
        <v>2144793.38</v>
      </c>
      <c r="F726" s="89">
        <f>F224</f>
        <v>1675379.791</v>
      </c>
      <c r="G726" s="89">
        <f>G224</f>
        <v>1755684.956</v>
      </c>
      <c r="H726" s="111">
        <f t="shared" si="40"/>
        <v>1858619.3756666668</v>
      </c>
    </row>
    <row r="727" spans="1:8" ht="12.75">
      <c r="A727" s="1"/>
      <c r="B727" s="85" t="s">
        <v>250</v>
      </c>
      <c r="C727" s="7"/>
      <c r="D727" s="88" t="s">
        <v>345</v>
      </c>
      <c r="E727" s="89">
        <f>E372</f>
        <v>2276673.5722329626</v>
      </c>
      <c r="F727" s="89">
        <f>F372</f>
        <v>5443682.843773298</v>
      </c>
      <c r="G727" s="89">
        <f>G372</f>
        <v>5645115.35933071</v>
      </c>
      <c r="H727" s="111">
        <f t="shared" si="40"/>
        <v>4455157.258445657</v>
      </c>
    </row>
    <row r="728" spans="1:8" ht="12.75">
      <c r="A728" s="1"/>
      <c r="B728" s="85" t="s">
        <v>251</v>
      </c>
      <c r="C728" s="7"/>
      <c r="D728" s="88" t="s">
        <v>345</v>
      </c>
      <c r="E728" s="89">
        <f>E448</f>
        <v>608470.99064</v>
      </c>
      <c r="F728" s="89">
        <f>F448</f>
        <v>632219.52933</v>
      </c>
      <c r="G728" s="89">
        <f>G448</f>
        <v>676274.86041</v>
      </c>
      <c r="H728" s="111">
        <f t="shared" si="40"/>
        <v>638988.4601266667</v>
      </c>
    </row>
    <row r="729" spans="1:8" ht="12.75">
      <c r="A729" s="1"/>
      <c r="B729" s="85" t="s">
        <v>252</v>
      </c>
      <c r="C729" s="7"/>
      <c r="D729" s="88" t="s">
        <v>345</v>
      </c>
      <c r="E729" s="89">
        <f>E502</f>
        <v>1373482.162</v>
      </c>
      <c r="F729" s="89">
        <f>F502</f>
        <v>1437980.15344</v>
      </c>
      <c r="G729" s="89">
        <f>G502</f>
        <v>1552577.555012</v>
      </c>
      <c r="H729" s="111">
        <f t="shared" si="40"/>
        <v>1454679.9568173334</v>
      </c>
    </row>
    <row r="730" spans="1:8" ht="12.75">
      <c r="A730" s="1"/>
      <c r="B730" s="85" t="s">
        <v>253</v>
      </c>
      <c r="C730" s="7"/>
      <c r="D730" s="88" t="s">
        <v>345</v>
      </c>
      <c r="E730" s="89">
        <f>E582</f>
        <v>247454.282</v>
      </c>
      <c r="F730" s="89">
        <f>F582</f>
        <v>193034.96</v>
      </c>
      <c r="G730" s="89">
        <f>G582</f>
        <v>204615.37</v>
      </c>
      <c r="H730" s="111">
        <f t="shared" si="40"/>
        <v>215034.87066666665</v>
      </c>
    </row>
    <row r="731" spans="1:8" ht="12.75">
      <c r="A731" s="1"/>
      <c r="B731" s="85" t="s">
        <v>254</v>
      </c>
      <c r="C731" s="7"/>
      <c r="D731" s="88" t="s">
        <v>345</v>
      </c>
      <c r="E731" s="89">
        <f>E643</f>
        <v>907697</v>
      </c>
      <c r="F731" s="89">
        <f>F643</f>
        <v>909842</v>
      </c>
      <c r="G731" s="89">
        <f>G643</f>
        <v>972735</v>
      </c>
      <c r="H731" s="111">
        <f t="shared" si="40"/>
        <v>930091.3333333334</v>
      </c>
    </row>
    <row r="732" spans="1:8" ht="12.75">
      <c r="A732" s="1"/>
      <c r="B732" s="85" t="s">
        <v>255</v>
      </c>
      <c r="C732" s="7"/>
      <c r="D732" s="88" t="s">
        <v>345</v>
      </c>
      <c r="E732" s="89">
        <f>E719</f>
        <v>1068587.0305644795</v>
      </c>
      <c r="F732" s="89">
        <f>F719</f>
        <v>1169905.3716184488</v>
      </c>
      <c r="G732" s="89">
        <f>G719</f>
        <v>1201477.9941289215</v>
      </c>
      <c r="H732" s="111">
        <f t="shared" si="40"/>
        <v>1146656.7987706165</v>
      </c>
    </row>
    <row r="733" spans="1:8" ht="12.75">
      <c r="A733" s="1"/>
      <c r="B733" s="85"/>
      <c r="C733" s="7"/>
      <c r="D733" s="88" t="s">
        <v>256</v>
      </c>
      <c r="E733" s="89" t="s">
        <v>256</v>
      </c>
      <c r="F733" s="89" t="s">
        <v>256</v>
      </c>
      <c r="G733" s="89" t="s">
        <v>256</v>
      </c>
      <c r="H733" s="92"/>
    </row>
    <row r="734" spans="2:10" s="12" customFormat="1" ht="12.75">
      <c r="B734" s="39" t="s">
        <v>352</v>
      </c>
      <c r="C734" s="69"/>
      <c r="D734" s="70" t="s">
        <v>256</v>
      </c>
      <c r="E734" s="14">
        <f>SUM(E724:E732)</f>
        <v>11307530.38846629</v>
      </c>
      <c r="F734" s="14">
        <f>SUM(F724:F732)</f>
        <v>14226719.788458876</v>
      </c>
      <c r="G734" s="14">
        <f>SUM(G724:G732)</f>
        <v>14953266.814911043</v>
      </c>
      <c r="H734" s="15">
        <f>IF(ISERROR(AVERAGE(E734:G734)),0,AVERAGE(E734:G734))</f>
        <v>13495838.997278737</v>
      </c>
      <c r="I734" s="43"/>
      <c r="J734" s="43"/>
    </row>
    <row r="736" ht="11.25">
      <c r="A736" s="23" t="s">
        <v>361</v>
      </c>
    </row>
  </sheetData>
  <sheetProtection/>
  <mergeCells count="10">
    <mergeCell ref="G1:H1"/>
    <mergeCell ref="A4:A7"/>
    <mergeCell ref="A2:B2"/>
    <mergeCell ref="E6:E7"/>
    <mergeCell ref="D6:D7"/>
    <mergeCell ref="C4:C7"/>
    <mergeCell ref="F6:F7"/>
    <mergeCell ref="G6:G7"/>
    <mergeCell ref="D4:H5"/>
    <mergeCell ref="B4:B7"/>
  </mergeCells>
  <printOptions horizontalCentered="1"/>
  <pageMargins left="0" right="0" top="0.5905511811023623" bottom="0.1968503937007874" header="0.5118110236220472" footer="0.5118110236220472"/>
  <pageSetup horizontalDpi="600" verticalDpi="600" orientation="portrait" paperSize="9" scale="49" r:id="rId1"/>
  <rowBreaks count="9" manualBreakCount="9">
    <brk id="116" max="7" man="1"/>
    <brk id="182" max="7" man="1"/>
    <brk id="225" max="7" man="1"/>
    <brk id="344" max="7" man="1"/>
    <brk id="373" max="7" man="1"/>
    <brk id="449" max="7" man="1"/>
    <brk id="503" max="7" man="1"/>
    <brk id="583" max="7" man="1"/>
    <brk id="64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showGridLines="0" view="pageBreakPreview" zoomScale="80" zoomScaleNormal="80" zoomScaleSheetLayoutView="80" zoomScalePageLayoutView="0" workbookViewId="0" topLeftCell="A1">
      <selection activeCell="G9" sqref="G9"/>
    </sheetView>
  </sheetViews>
  <sheetFormatPr defaultColWidth="9.140625" defaultRowHeight="12.75"/>
  <cols>
    <col min="1" max="1" width="5.00390625" style="23" customWidth="1"/>
    <col min="2" max="2" width="44.57421875" style="24" customWidth="1"/>
    <col min="3" max="3" width="8.57421875" style="24" customWidth="1"/>
    <col min="4" max="4" width="10.00390625" style="25" customWidth="1"/>
    <col min="5" max="5" width="17.7109375" style="25" customWidth="1"/>
    <col min="6" max="6" width="17.7109375" style="24" customWidth="1"/>
    <col min="7" max="7" width="18.7109375" style="24" bestFit="1" customWidth="1"/>
    <col min="8" max="8" width="15.57421875" style="23" bestFit="1" customWidth="1"/>
    <col min="9" max="9" width="18.7109375" style="23" customWidth="1"/>
    <col min="10" max="10" width="9.57421875" style="23" bestFit="1" customWidth="1"/>
    <col min="11" max="16384" width="9.140625" style="23" customWidth="1"/>
  </cols>
  <sheetData>
    <row r="1" spans="6:9" ht="11.25">
      <c r="F1" s="23"/>
      <c r="G1" s="23"/>
      <c r="I1" s="52"/>
    </row>
    <row r="2" spans="2:9" s="1" customFormat="1" ht="12.75">
      <c r="B2" s="71" t="s">
        <v>347</v>
      </c>
      <c r="C2" s="2"/>
      <c r="D2" s="3"/>
      <c r="E2" s="3"/>
      <c r="F2" s="50"/>
      <c r="G2" s="50"/>
      <c r="H2" s="50"/>
      <c r="I2" s="50"/>
    </row>
    <row r="3" spans="1:7" ht="13.5" customHeight="1">
      <c r="A3" s="66"/>
      <c r="B3" s="53"/>
      <c r="C3" s="53"/>
      <c r="D3" s="54"/>
      <c r="E3" s="26"/>
      <c r="F3" s="55"/>
      <c r="G3" s="55"/>
    </row>
    <row r="4" spans="1:8" s="1" customFormat="1" ht="13.5" customHeight="1">
      <c r="A4" s="113" t="s">
        <v>357</v>
      </c>
      <c r="B4" s="129" t="s">
        <v>356</v>
      </c>
      <c r="C4" s="121" t="s">
        <v>350</v>
      </c>
      <c r="D4" s="124" t="s">
        <v>358</v>
      </c>
      <c r="E4" s="125"/>
      <c r="F4" s="125"/>
      <c r="G4" s="125"/>
      <c r="H4" s="126"/>
    </row>
    <row r="5" spans="1:8" s="1" customFormat="1" ht="12.75" customHeight="1">
      <c r="A5" s="114"/>
      <c r="B5" s="130"/>
      <c r="C5" s="122"/>
      <c r="D5" s="127"/>
      <c r="E5" s="128"/>
      <c r="F5" s="128"/>
      <c r="G5" s="128"/>
      <c r="H5" s="120"/>
    </row>
    <row r="6" spans="1:8" s="1" customFormat="1" ht="17.25" customHeight="1">
      <c r="A6" s="114"/>
      <c r="B6" s="130"/>
      <c r="C6" s="122"/>
      <c r="D6" s="119" t="s">
        <v>359</v>
      </c>
      <c r="E6" s="117" t="s">
        <v>315</v>
      </c>
      <c r="F6" s="117" t="s">
        <v>348</v>
      </c>
      <c r="G6" s="117" t="s">
        <v>349</v>
      </c>
      <c r="H6" s="48" t="s">
        <v>360</v>
      </c>
    </row>
    <row r="7" spans="1:8" ht="11.25" customHeight="1">
      <c r="A7" s="115"/>
      <c r="B7" s="131"/>
      <c r="C7" s="123"/>
      <c r="D7" s="120"/>
      <c r="E7" s="118"/>
      <c r="F7" s="118"/>
      <c r="G7" s="118"/>
      <c r="H7" s="49"/>
    </row>
    <row r="8" spans="1:8" ht="11.25">
      <c r="A8" s="27"/>
      <c r="B8" s="56"/>
      <c r="C8" s="57"/>
      <c r="D8" s="58"/>
      <c r="E8" s="58"/>
      <c r="F8" s="59"/>
      <c r="G8" s="60"/>
      <c r="H8" s="60"/>
    </row>
    <row r="9" spans="1:8" ht="11.25">
      <c r="A9" s="16" t="s">
        <v>257</v>
      </c>
      <c r="B9" s="17" t="s">
        <v>258</v>
      </c>
      <c r="C9" s="18" t="s">
        <v>0</v>
      </c>
      <c r="D9" s="61" t="s">
        <v>346</v>
      </c>
      <c r="E9" s="62">
        <f>'Budgeted Wage Increases'!E11</f>
        <v>0.0848</v>
      </c>
      <c r="F9" s="62">
        <f>'Budgeted Wage Increases'!F11</f>
        <v>0.09951567201880203</v>
      </c>
      <c r="G9" s="62">
        <f>'Budgeted Wage Increases'!G11</f>
        <v>0.11398857117743243</v>
      </c>
      <c r="H9" s="19">
        <f aca="true" t="shared" si="0" ref="H9:H16">AVERAGE(E9:G9)</f>
        <v>0.09943474773207815</v>
      </c>
    </row>
    <row r="10" spans="1:8" ht="11.25">
      <c r="A10" s="16" t="s">
        <v>256</v>
      </c>
      <c r="B10" s="17" t="s">
        <v>256</v>
      </c>
      <c r="C10" s="18" t="s">
        <v>256</v>
      </c>
      <c r="D10" s="63" t="s">
        <v>345</v>
      </c>
      <c r="E10" s="64">
        <f>'Budgeted Wage Increases'!E12</f>
        <v>910540</v>
      </c>
      <c r="F10" s="64">
        <f>'Budgeted Wage Increases'!F12</f>
        <v>1001153</v>
      </c>
      <c r="G10" s="64">
        <f>'Budgeted Wage Increases'!G12</f>
        <v>1115273</v>
      </c>
      <c r="H10" s="20">
        <f t="shared" si="0"/>
        <v>1008988.6666666666</v>
      </c>
    </row>
    <row r="11" spans="1:8" ht="11.25">
      <c r="A11" s="16" t="s">
        <v>259</v>
      </c>
      <c r="B11" s="17" t="s">
        <v>7</v>
      </c>
      <c r="C11" s="18" t="s">
        <v>8</v>
      </c>
      <c r="D11" s="61" t="s">
        <v>346</v>
      </c>
      <c r="E11" s="62">
        <f>'Budgeted Wage Increases'!E45</f>
        <v>0.085</v>
      </c>
      <c r="F11" s="62">
        <f>'Budgeted Wage Increases'!F45</f>
        <v>0.09</v>
      </c>
      <c r="G11" s="62">
        <f>'Budgeted Wage Increases'!G45</f>
        <v>0.09</v>
      </c>
      <c r="H11" s="19">
        <f t="shared" si="0"/>
        <v>0.08833333333333333</v>
      </c>
    </row>
    <row r="12" spans="1:8" ht="11.25">
      <c r="A12" s="16"/>
      <c r="B12" s="17"/>
      <c r="C12" s="18"/>
      <c r="D12" s="63" t="s">
        <v>345</v>
      </c>
      <c r="E12" s="64">
        <f>'Budgeted Wage Increases'!E46</f>
        <v>55582</v>
      </c>
      <c r="F12" s="64">
        <f>'Budgeted Wage Increases'!F46</f>
        <v>68725</v>
      </c>
      <c r="G12" s="64">
        <f>'Budgeted Wage Increases'!G46</f>
        <v>58350</v>
      </c>
      <c r="H12" s="20">
        <f t="shared" si="0"/>
        <v>60885.666666666664</v>
      </c>
    </row>
    <row r="13" spans="1:8" ht="11.25">
      <c r="A13" s="16" t="s">
        <v>260</v>
      </c>
      <c r="B13" s="17" t="s">
        <v>264</v>
      </c>
      <c r="C13" s="18" t="s">
        <v>229</v>
      </c>
      <c r="D13" s="61" t="s">
        <v>346</v>
      </c>
      <c r="E13" s="62">
        <f>'Budgeted Wage Increases'!E104</f>
        <v>0.224</v>
      </c>
      <c r="F13" s="62">
        <f>'Budgeted Wage Increases'!F104</f>
        <v>0.127</v>
      </c>
      <c r="G13" s="62">
        <f>'Budgeted Wage Increases'!G104</f>
        <v>0.078</v>
      </c>
      <c r="H13" s="19">
        <f t="shared" si="0"/>
        <v>0.143</v>
      </c>
    </row>
    <row r="14" spans="1:8" ht="11.25">
      <c r="A14" s="16"/>
      <c r="B14" s="17"/>
      <c r="C14" s="18"/>
      <c r="D14" s="63" t="s">
        <v>345</v>
      </c>
      <c r="E14" s="64">
        <f>'Budgeted Wage Increases'!E105</f>
        <v>40705</v>
      </c>
      <c r="F14" s="64">
        <f>'Budgeted Wage Increases'!F105</f>
        <v>28220</v>
      </c>
      <c r="G14" s="64">
        <f>'Budgeted Wage Increases'!G105</f>
        <v>19546</v>
      </c>
      <c r="H14" s="20">
        <f t="shared" si="0"/>
        <v>29490.333333333332</v>
      </c>
    </row>
    <row r="15" spans="1:8" ht="11.25">
      <c r="A15" s="16" t="s">
        <v>259</v>
      </c>
      <c r="B15" s="17" t="s">
        <v>9</v>
      </c>
      <c r="C15" s="18" t="s">
        <v>10</v>
      </c>
      <c r="D15" s="61" t="s">
        <v>346</v>
      </c>
      <c r="E15" s="62">
        <f>'Budgeted Wage Increases'!E133</f>
        <v>0.09</v>
      </c>
      <c r="F15" s="62">
        <f>'Budgeted Wage Increases'!F133</f>
        <v>0.085</v>
      </c>
      <c r="G15" s="62">
        <f>'Budgeted Wage Increases'!G133</f>
        <v>0.08</v>
      </c>
      <c r="H15" s="19">
        <f t="shared" si="0"/>
        <v>0.085</v>
      </c>
    </row>
    <row r="16" spans="1:8" ht="11.25">
      <c r="A16" s="16"/>
      <c r="B16" s="17"/>
      <c r="C16" s="18"/>
      <c r="D16" s="63" t="s">
        <v>345</v>
      </c>
      <c r="E16" s="64">
        <f>'Budgeted Wage Increases'!E134</f>
        <v>60136.753</v>
      </c>
      <c r="F16" s="64">
        <f>'Budgeted Wage Increases'!F134</f>
        <v>65871.205</v>
      </c>
      <c r="G16" s="64">
        <f>'Budgeted Wage Increases'!G134</f>
        <v>71363.656</v>
      </c>
      <c r="H16" s="20">
        <f t="shared" si="0"/>
        <v>65790.538</v>
      </c>
    </row>
    <row r="17" spans="1:8" ht="11.25">
      <c r="A17" s="16" t="s">
        <v>257</v>
      </c>
      <c r="B17" s="17" t="s">
        <v>274</v>
      </c>
      <c r="C17" s="18" t="s">
        <v>1</v>
      </c>
      <c r="D17" s="61" t="s">
        <v>346</v>
      </c>
      <c r="E17" s="62">
        <f>'Budgeted Wage Increases'!E186</f>
        <v>0.162</v>
      </c>
      <c r="F17" s="62">
        <f>'Budgeted Wage Increases'!F186</f>
        <v>0.084</v>
      </c>
      <c r="G17" s="62">
        <f>'Budgeted Wage Increases'!G186</f>
        <v>0.085</v>
      </c>
      <c r="H17" s="19">
        <f aca="true" t="shared" si="1" ref="H17:H22">AVERAGE(E17:G17)</f>
        <v>0.11033333333333334</v>
      </c>
    </row>
    <row r="18" spans="1:8" ht="11.25">
      <c r="A18" s="16"/>
      <c r="B18" s="17"/>
      <c r="C18" s="18"/>
      <c r="D18" s="63" t="s">
        <v>345</v>
      </c>
      <c r="E18" s="64">
        <f>'Budgeted Wage Increases'!E187</f>
        <v>538853</v>
      </c>
      <c r="F18" s="64">
        <f>'Budgeted Wage Increases'!F187</f>
        <v>325182</v>
      </c>
      <c r="G18" s="64">
        <f>'Budgeted Wage Increases'!G187</f>
        <v>355822</v>
      </c>
      <c r="H18" s="20">
        <f t="shared" si="1"/>
        <v>406619</v>
      </c>
    </row>
    <row r="19" spans="1:8" ht="11.25">
      <c r="A19" s="16" t="s">
        <v>257</v>
      </c>
      <c r="B19" s="17" t="s">
        <v>275</v>
      </c>
      <c r="C19" s="18" t="s">
        <v>2</v>
      </c>
      <c r="D19" s="61" t="s">
        <v>346</v>
      </c>
      <c r="E19" s="62">
        <f>'Budgeted Wage Increases'!E188</f>
        <v>0.0848</v>
      </c>
      <c r="F19" s="62">
        <f>'Budgeted Wage Increases'!F188</f>
        <v>0.078</v>
      </c>
      <c r="G19" s="62">
        <f>'Budgeted Wage Increases'!G188</f>
        <v>0.069</v>
      </c>
      <c r="H19" s="19">
        <f t="shared" si="1"/>
        <v>0.07726666666666666</v>
      </c>
    </row>
    <row r="20" spans="1:8" ht="11.25">
      <c r="A20" s="16"/>
      <c r="B20" s="17"/>
      <c r="C20" s="18"/>
      <c r="D20" s="63" t="s">
        <v>345</v>
      </c>
      <c r="E20" s="64">
        <f>'Budgeted Wage Increases'!E189</f>
        <v>488855</v>
      </c>
      <c r="F20" s="64">
        <f>'Budgeted Wage Increases'!F189</f>
        <v>498400</v>
      </c>
      <c r="G20" s="64">
        <f>'Budgeted Wage Increases'!G189</f>
        <v>477230</v>
      </c>
      <c r="H20" s="20">
        <f t="shared" si="1"/>
        <v>488161.6666666667</v>
      </c>
    </row>
    <row r="21" spans="1:8" ht="11.25">
      <c r="A21" s="16" t="s">
        <v>257</v>
      </c>
      <c r="B21" s="17" t="s">
        <v>276</v>
      </c>
      <c r="C21" s="18" t="s">
        <v>3</v>
      </c>
      <c r="D21" s="61" t="s">
        <v>346</v>
      </c>
      <c r="E21" s="62">
        <f>'Budgeted Wage Increases'!E190</f>
        <v>0.212</v>
      </c>
      <c r="F21" s="62">
        <f>'Budgeted Wage Increases'!F190</f>
        <v>0.08</v>
      </c>
      <c r="G21" s="62">
        <f>'Budgeted Wage Increases'!G190</f>
        <v>0.08</v>
      </c>
      <c r="H21" s="19">
        <f t="shared" si="1"/>
        <v>0.124</v>
      </c>
    </row>
    <row r="22" spans="1:8" ht="11.25">
      <c r="A22" s="16"/>
      <c r="B22" s="17"/>
      <c r="C22" s="18"/>
      <c r="D22" s="63" t="s">
        <v>345</v>
      </c>
      <c r="E22" s="64">
        <f>'Budgeted Wage Increases'!E191</f>
        <v>479488</v>
      </c>
      <c r="F22" s="64">
        <f>'Budgeted Wage Increases'!F191</f>
        <v>219040</v>
      </c>
      <c r="G22" s="64">
        <f>'Budgeted Wage Increases'!G191</f>
        <v>236575</v>
      </c>
      <c r="H22" s="20">
        <f t="shared" si="1"/>
        <v>311701</v>
      </c>
    </row>
    <row r="23" spans="1:8" ht="11.25">
      <c r="A23" s="16" t="s">
        <v>257</v>
      </c>
      <c r="B23" s="17" t="s">
        <v>4</v>
      </c>
      <c r="C23" s="18" t="s">
        <v>5</v>
      </c>
      <c r="D23" s="61" t="s">
        <v>346</v>
      </c>
      <c r="E23" s="62">
        <f>'Budgeted Wage Increases'!E229</f>
        <v>0.085</v>
      </c>
      <c r="F23" s="62">
        <f>'Budgeted Wage Increases'!F229</f>
        <v>0.09</v>
      </c>
      <c r="G23" s="62">
        <f>'Budgeted Wage Increases'!G229</f>
        <v>0.09</v>
      </c>
      <c r="H23" s="19">
        <f aca="true" t="shared" si="2" ref="H23:H42">AVERAGE(E23:G23)</f>
        <v>0.08833333333333333</v>
      </c>
    </row>
    <row r="24" spans="1:8" ht="11.25">
      <c r="A24" s="16"/>
      <c r="B24" s="17"/>
      <c r="C24" s="18"/>
      <c r="D24" s="63" t="s">
        <v>345</v>
      </c>
      <c r="E24" s="64">
        <f>'Budgeted Wage Increases'!E230</f>
        <v>299603</v>
      </c>
      <c r="F24" s="64">
        <f>'Budgeted Wage Increases'!F230</f>
        <v>322406</v>
      </c>
      <c r="G24" s="64">
        <f>'Budgeted Wage Increases'!G230</f>
        <v>354367</v>
      </c>
      <c r="H24" s="20">
        <f t="shared" si="2"/>
        <v>325458.6666666667</v>
      </c>
    </row>
    <row r="25" spans="1:8" ht="11.25">
      <c r="A25" s="16" t="s">
        <v>259</v>
      </c>
      <c r="B25" s="17" t="s">
        <v>15</v>
      </c>
      <c r="C25" s="18" t="s">
        <v>16</v>
      </c>
      <c r="D25" s="61" t="s">
        <v>346</v>
      </c>
      <c r="E25" s="62">
        <f>'Budgeted Wage Increases'!E257</f>
        <v>-0.056</v>
      </c>
      <c r="F25" s="62">
        <f>'Budgeted Wage Increases'!F257</f>
        <v>0.055</v>
      </c>
      <c r="G25" s="62">
        <f>'Budgeted Wage Increases'!G257</f>
        <v>0.08</v>
      </c>
      <c r="H25" s="19">
        <f t="shared" si="2"/>
        <v>0.026333333333333334</v>
      </c>
    </row>
    <row r="26" spans="1:8" ht="11.25">
      <c r="A26" s="16"/>
      <c r="B26" s="17"/>
      <c r="C26" s="18"/>
      <c r="D26" s="63" t="s">
        <v>345</v>
      </c>
      <c r="E26" s="64">
        <f>'Budgeted Wage Increases'!E258</f>
        <v>-33546.343</v>
      </c>
      <c r="F26" s="64">
        <f>'Budgeted Wage Increases'!F258</f>
        <v>32890.76</v>
      </c>
      <c r="G26" s="64">
        <f>'Budgeted Wage Increases'!G258</f>
        <v>50472.367</v>
      </c>
      <c r="H26" s="20">
        <f t="shared" si="2"/>
        <v>16605.594666666668</v>
      </c>
    </row>
    <row r="27" spans="1:8" ht="11.25">
      <c r="A27" s="16" t="s">
        <v>259</v>
      </c>
      <c r="B27" s="17" t="s">
        <v>17</v>
      </c>
      <c r="C27" s="18" t="s">
        <v>18</v>
      </c>
      <c r="D27" s="61" t="s">
        <v>346</v>
      </c>
      <c r="E27" s="62">
        <f>'Budgeted Wage Increases'!E333</f>
        <v>0.085</v>
      </c>
      <c r="F27" s="62">
        <f>'Budgeted Wage Increases'!F333</f>
        <v>0.08</v>
      </c>
      <c r="G27" s="62">
        <f>'Budgeted Wage Increases'!G333</f>
        <v>0.07</v>
      </c>
      <c r="H27" s="19">
        <f t="shared" si="2"/>
        <v>0.07833333333333334</v>
      </c>
    </row>
    <row r="28" spans="1:8" ht="11.25">
      <c r="A28" s="16"/>
      <c r="B28" s="17"/>
      <c r="C28" s="18"/>
      <c r="D28" s="63" t="s">
        <v>345</v>
      </c>
      <c r="E28" s="64">
        <f>'Budgeted Wage Increases'!E334</f>
        <v>356825</v>
      </c>
      <c r="F28" s="64">
        <f>'Budgeted Wage Increases'!F334</f>
        <v>384948.6</v>
      </c>
      <c r="G28" s="64">
        <f>'Budgeted Wage Increases'!G334</f>
        <v>411629.2</v>
      </c>
      <c r="H28" s="20">
        <f t="shared" si="2"/>
        <v>384467.60000000003</v>
      </c>
    </row>
    <row r="29" spans="1:8" ht="11.25">
      <c r="A29" s="16" t="s">
        <v>259</v>
      </c>
      <c r="B29" s="17" t="s">
        <v>28</v>
      </c>
      <c r="C29" s="18" t="s">
        <v>341</v>
      </c>
      <c r="D29" s="61" t="s">
        <v>346</v>
      </c>
      <c r="E29" s="62">
        <f>'Budgeted Wage Increases'!E424</f>
        <v>0.0848</v>
      </c>
      <c r="F29" s="62">
        <f>'Budgeted Wage Increases'!F424</f>
        <v>0.06</v>
      </c>
      <c r="G29" s="62">
        <f>'Budgeted Wage Increases'!G424</f>
        <v>0.06</v>
      </c>
      <c r="H29" s="19">
        <f t="shared" si="2"/>
        <v>0.06826666666666666</v>
      </c>
    </row>
    <row r="30" spans="1:8" ht="11.25">
      <c r="A30" s="16"/>
      <c r="B30" s="17"/>
      <c r="C30" s="18"/>
      <c r="D30" s="63" t="s">
        <v>345</v>
      </c>
      <c r="E30" s="64">
        <f>'Budgeted Wage Increases'!E425</f>
        <v>17531</v>
      </c>
      <c r="F30" s="64">
        <f>'Budgeted Wage Increases'!F425</f>
        <v>13456</v>
      </c>
      <c r="G30" s="64">
        <f>'Budgeted Wage Increases'!G425</f>
        <v>14264</v>
      </c>
      <c r="H30" s="20">
        <f t="shared" si="2"/>
        <v>15083.666666666666</v>
      </c>
    </row>
    <row r="31" spans="1:8" ht="11.25">
      <c r="A31" s="16" t="s">
        <v>259</v>
      </c>
      <c r="B31" s="17" t="s">
        <v>24</v>
      </c>
      <c r="C31" s="18" t="s">
        <v>25</v>
      </c>
      <c r="D31" s="61" t="s">
        <v>346</v>
      </c>
      <c r="E31" s="62">
        <f>'Budgeted Wage Increases'!E490</f>
        <v>0.115</v>
      </c>
      <c r="F31" s="62">
        <f>'Budgeted Wage Increases'!F490</f>
        <v>0.0842</v>
      </c>
      <c r="G31" s="62">
        <f>'Budgeted Wage Increases'!G490</f>
        <v>0.0749</v>
      </c>
      <c r="H31" s="19">
        <f t="shared" si="2"/>
        <v>0.09136666666666667</v>
      </c>
    </row>
    <row r="32" spans="1:8" ht="11.25">
      <c r="A32" s="16"/>
      <c r="B32" s="17"/>
      <c r="C32" s="18"/>
      <c r="D32" s="63" t="s">
        <v>345</v>
      </c>
      <c r="E32" s="64">
        <f>'Budgeted Wage Increases'!E491</f>
        <v>31124.419</v>
      </c>
      <c r="F32" s="64">
        <f>'Budgeted Wage Increases'!F491</f>
        <v>24889.834</v>
      </c>
      <c r="G32" s="64">
        <f>'Budgeted Wage Increases'!G491</f>
        <v>23929.951</v>
      </c>
      <c r="H32" s="20">
        <f t="shared" si="2"/>
        <v>26648.068</v>
      </c>
    </row>
    <row r="33" spans="1:8" ht="11.25">
      <c r="A33" s="16" t="s">
        <v>259</v>
      </c>
      <c r="B33" s="17" t="s">
        <v>26</v>
      </c>
      <c r="C33" s="18" t="s">
        <v>27</v>
      </c>
      <c r="D33" s="61" t="s">
        <v>346</v>
      </c>
      <c r="E33" s="62">
        <f>'Budgeted Wage Increases'!E571</f>
        <v>0.0985</v>
      </c>
      <c r="F33" s="62">
        <f>'Budgeted Wage Increases'!F571</f>
        <v>0.056</v>
      </c>
      <c r="G33" s="62">
        <f>'Budgeted Wage Increases'!G571</f>
        <v>0.0516</v>
      </c>
      <c r="H33" s="19">
        <f t="shared" si="2"/>
        <v>0.0687</v>
      </c>
    </row>
    <row r="34" spans="1:8" ht="11.25">
      <c r="A34" s="16"/>
      <c r="B34" s="17"/>
      <c r="C34" s="18"/>
      <c r="D34" s="63" t="s">
        <v>345</v>
      </c>
      <c r="E34" s="64">
        <f>'Budgeted Wage Increases'!E572</f>
        <v>32403</v>
      </c>
      <c r="F34" s="64">
        <f>'Budgeted Wage Increases'!F572</f>
        <v>19514</v>
      </c>
      <c r="G34" s="64">
        <f>'Budgeted Wage Increases'!G572</f>
        <v>18942</v>
      </c>
      <c r="H34" s="20">
        <f t="shared" si="2"/>
        <v>23619.666666666668</v>
      </c>
    </row>
    <row r="35" spans="1:8" ht="11.25">
      <c r="A35" s="16" t="s">
        <v>259</v>
      </c>
      <c r="B35" s="17" t="s">
        <v>30</v>
      </c>
      <c r="C35" s="18" t="s">
        <v>31</v>
      </c>
      <c r="D35" s="61" t="s">
        <v>346</v>
      </c>
      <c r="E35" s="62">
        <f>'Budgeted Wage Increases'!E592</f>
        <v>0.05</v>
      </c>
      <c r="F35" s="62">
        <f>'Budgeted Wage Increases'!F592</f>
        <v>0.06</v>
      </c>
      <c r="G35" s="62">
        <f>'Budgeted Wage Increases'!G592</f>
        <v>0.09</v>
      </c>
      <c r="H35" s="19">
        <f t="shared" si="2"/>
        <v>0.06666666666666667</v>
      </c>
    </row>
    <row r="36" spans="1:8" ht="11.25">
      <c r="A36" s="16"/>
      <c r="B36" s="17"/>
      <c r="C36" s="18"/>
      <c r="D36" s="63" t="s">
        <v>345</v>
      </c>
      <c r="E36" s="64">
        <f>'Budgeted Wage Increases'!E593</f>
        <v>277240</v>
      </c>
      <c r="F36" s="64">
        <f>'Budgeted Wage Increases'!F593</f>
        <v>293676</v>
      </c>
      <c r="G36" s="64">
        <f>'Budgeted Wage Increases'!G593</f>
        <v>320292</v>
      </c>
      <c r="H36" s="20">
        <f t="shared" si="2"/>
        <v>297069.3333333333</v>
      </c>
    </row>
    <row r="37" spans="1:8" ht="11.25">
      <c r="A37" s="16" t="s">
        <v>259</v>
      </c>
      <c r="B37" s="17" t="s">
        <v>55</v>
      </c>
      <c r="C37" s="18" t="s">
        <v>56</v>
      </c>
      <c r="D37" s="61" t="s">
        <v>346</v>
      </c>
      <c r="E37" s="62">
        <f>'Budgeted Wage Increases'!E606</f>
        <v>0.15</v>
      </c>
      <c r="F37" s="62">
        <f>'Budgeted Wage Increases'!F606</f>
        <v>0.08</v>
      </c>
      <c r="G37" s="62">
        <f>'Budgeted Wage Increases'!G606</f>
        <v>0.05</v>
      </c>
      <c r="H37" s="19">
        <f t="shared" si="2"/>
        <v>0.09333333333333332</v>
      </c>
    </row>
    <row r="38" spans="1:8" ht="11.25">
      <c r="A38" s="16"/>
      <c r="B38" s="17"/>
      <c r="C38" s="18"/>
      <c r="D38" s="63" t="s">
        <v>345</v>
      </c>
      <c r="E38" s="64">
        <f>'Budgeted Wage Increases'!E607</f>
        <v>1228</v>
      </c>
      <c r="F38" s="64">
        <f>'Budgeted Wage Increases'!F607</f>
        <v>627</v>
      </c>
      <c r="G38" s="64">
        <f>'Budgeted Wage Increases'!G607</f>
        <v>720</v>
      </c>
      <c r="H38" s="20">
        <f t="shared" si="2"/>
        <v>858.3333333333334</v>
      </c>
    </row>
    <row r="39" spans="1:8" ht="11.25">
      <c r="A39" s="16" t="s">
        <v>257</v>
      </c>
      <c r="B39" s="17" t="s">
        <v>308</v>
      </c>
      <c r="C39" s="18" t="s">
        <v>6</v>
      </c>
      <c r="D39" s="61" t="s">
        <v>346</v>
      </c>
      <c r="E39" s="62">
        <f>'Budgeted Wage Increases'!E648</f>
        <v>0.084</v>
      </c>
      <c r="F39" s="62">
        <f>'Budgeted Wage Increases'!F648</f>
        <v>0.0778</v>
      </c>
      <c r="G39" s="62">
        <f>'Budgeted Wage Increases'!G648</f>
        <v>0.0778</v>
      </c>
      <c r="H39" s="19">
        <f t="shared" si="2"/>
        <v>0.07986666666666666</v>
      </c>
    </row>
    <row r="40" spans="1:8" ht="11.25">
      <c r="A40" s="16"/>
      <c r="B40" s="17"/>
      <c r="C40" s="18"/>
      <c r="D40" s="63" t="s">
        <v>345</v>
      </c>
      <c r="E40" s="64">
        <f>'Budgeted Wage Increases'!E649</f>
        <v>0</v>
      </c>
      <c r="F40" s="64">
        <f>'Budgeted Wage Increases'!F649</f>
        <v>0</v>
      </c>
      <c r="G40" s="64">
        <f>'Budgeted Wage Increases'!G649</f>
        <v>0</v>
      </c>
      <c r="H40" s="20">
        <f t="shared" si="2"/>
        <v>0</v>
      </c>
    </row>
    <row r="41" spans="1:8" ht="11.25">
      <c r="A41" s="16" t="s">
        <v>259</v>
      </c>
      <c r="B41" s="17" t="s">
        <v>36</v>
      </c>
      <c r="C41" s="18" t="s">
        <v>37</v>
      </c>
      <c r="D41" s="61" t="s">
        <v>346</v>
      </c>
      <c r="E41" s="62">
        <f>'Budgeted Wage Increases'!E698</f>
        <v>0.07</v>
      </c>
      <c r="F41" s="62">
        <f>'Budgeted Wage Increases'!F698</f>
        <v>0.07</v>
      </c>
      <c r="G41" s="62">
        <f>'Budgeted Wage Increases'!G698</f>
        <v>0.07</v>
      </c>
      <c r="H41" s="19">
        <f t="shared" si="2"/>
        <v>0.07</v>
      </c>
    </row>
    <row r="42" spans="1:8" ht="11.25">
      <c r="A42" s="16"/>
      <c r="B42" s="17"/>
      <c r="C42" s="18"/>
      <c r="D42" s="63" t="s">
        <v>345</v>
      </c>
      <c r="E42" s="64">
        <f>'Budgeted Wage Increases'!E699</f>
        <v>120316</v>
      </c>
      <c r="F42" s="64">
        <f>'Budgeted Wage Increases'!F699</f>
        <v>128205</v>
      </c>
      <c r="G42" s="64">
        <f>'Budgeted Wage Increases'!G699</f>
        <v>137162</v>
      </c>
      <c r="H42" s="20">
        <f t="shared" si="2"/>
        <v>128561</v>
      </c>
    </row>
    <row r="43" spans="1:8" ht="11.25">
      <c r="A43" s="32"/>
      <c r="B43" s="29"/>
      <c r="C43" s="30"/>
      <c r="D43" s="31"/>
      <c r="E43" s="31"/>
      <c r="F43" s="31"/>
      <c r="G43" s="31"/>
      <c r="H43" s="31"/>
    </row>
    <row r="45" ht="11.25">
      <c r="B45" s="23"/>
    </row>
    <row r="46" spans="2:8" ht="12.75">
      <c r="B46" s="38" t="s">
        <v>351</v>
      </c>
      <c r="C46" s="33"/>
      <c r="D46" s="34" t="s">
        <v>256</v>
      </c>
      <c r="E46" s="34" t="s">
        <v>256</v>
      </c>
      <c r="F46" s="34" t="s">
        <v>256</v>
      </c>
      <c r="G46" s="34" t="s">
        <v>256</v>
      </c>
      <c r="H46" s="35" t="s">
        <v>256</v>
      </c>
    </row>
    <row r="47" spans="2:8" ht="11.25">
      <c r="B47" s="17" t="s">
        <v>247</v>
      </c>
      <c r="C47" s="18"/>
      <c r="D47" s="63" t="s">
        <v>345</v>
      </c>
      <c r="E47" s="31">
        <f>E10+E12</f>
        <v>966122</v>
      </c>
      <c r="F47" s="31">
        <f>F10+F12</f>
        <v>1069878</v>
      </c>
      <c r="G47" s="31">
        <f>G10+G12</f>
        <v>1173623</v>
      </c>
      <c r="H47" s="20">
        <f aca="true" t="shared" si="3" ref="H47:H55">AVERAGE(E47:G47)</f>
        <v>1069874.3333333333</v>
      </c>
    </row>
    <row r="48" spans="2:8" ht="11.25">
      <c r="B48" s="17" t="s">
        <v>248</v>
      </c>
      <c r="C48" s="18"/>
      <c r="D48" s="63" t="s">
        <v>345</v>
      </c>
      <c r="E48" s="31">
        <f>E16</f>
        <v>60136.753</v>
      </c>
      <c r="F48" s="31">
        <f>F16</f>
        <v>65871.205</v>
      </c>
      <c r="G48" s="31">
        <f>G16</f>
        <v>71363.656</v>
      </c>
      <c r="H48" s="36">
        <f t="shared" si="3"/>
        <v>65790.538</v>
      </c>
    </row>
    <row r="49" spans="2:8" ht="11.25">
      <c r="B49" s="17" t="s">
        <v>249</v>
      </c>
      <c r="C49" s="18"/>
      <c r="D49" s="63" t="s">
        <v>345</v>
      </c>
      <c r="E49" s="31">
        <f>E18+E20+E22</f>
        <v>1507196</v>
      </c>
      <c r="F49" s="31">
        <f>F18+F20+F22</f>
        <v>1042622</v>
      </c>
      <c r="G49" s="31">
        <f>G18+G20+G22</f>
        <v>1069627</v>
      </c>
      <c r="H49" s="36">
        <f t="shared" si="3"/>
        <v>1206481.6666666667</v>
      </c>
    </row>
    <row r="50" spans="2:8" ht="11.25">
      <c r="B50" s="17" t="s">
        <v>250</v>
      </c>
      <c r="C50" s="18"/>
      <c r="D50" s="63" t="s">
        <v>345</v>
      </c>
      <c r="E50" s="31">
        <f>E24+E26+E28</f>
        <v>622881.657</v>
      </c>
      <c r="F50" s="31">
        <f>F24+F26+F28</f>
        <v>740245.36</v>
      </c>
      <c r="G50" s="31">
        <f>G24+G26+G28</f>
        <v>816468.567</v>
      </c>
      <c r="H50" s="36">
        <f t="shared" si="3"/>
        <v>726531.8613333333</v>
      </c>
    </row>
    <row r="51" spans="2:8" ht="11.25">
      <c r="B51" s="17" t="s">
        <v>251</v>
      </c>
      <c r="C51" s="18"/>
      <c r="D51" s="63" t="s">
        <v>345</v>
      </c>
      <c r="E51" s="31">
        <f>E30</f>
        <v>17531</v>
      </c>
      <c r="F51" s="31">
        <f>F30</f>
        <v>13456</v>
      </c>
      <c r="G51" s="31">
        <f>G30</f>
        <v>14264</v>
      </c>
      <c r="H51" s="36">
        <f t="shared" si="3"/>
        <v>15083.666666666666</v>
      </c>
    </row>
    <row r="52" spans="2:8" ht="11.25">
      <c r="B52" s="17" t="s">
        <v>252</v>
      </c>
      <c r="C52" s="18"/>
      <c r="D52" s="63" t="s">
        <v>345</v>
      </c>
      <c r="E52" s="31">
        <f>E32</f>
        <v>31124.419</v>
      </c>
      <c r="F52" s="31">
        <f>F32</f>
        <v>24889.834</v>
      </c>
      <c r="G52" s="31">
        <f>G32</f>
        <v>23929.951</v>
      </c>
      <c r="H52" s="36">
        <f t="shared" si="3"/>
        <v>26648.068</v>
      </c>
    </row>
    <row r="53" spans="2:8" ht="11.25">
      <c r="B53" s="17" t="s">
        <v>253</v>
      </c>
      <c r="C53" s="18"/>
      <c r="D53" s="63" t="s">
        <v>345</v>
      </c>
      <c r="E53" s="31">
        <f>E34</f>
        <v>32403</v>
      </c>
      <c r="F53" s="31">
        <f>F34</f>
        <v>19514</v>
      </c>
      <c r="G53" s="31">
        <f>G34</f>
        <v>18942</v>
      </c>
      <c r="H53" s="36">
        <f t="shared" si="3"/>
        <v>23619.666666666668</v>
      </c>
    </row>
    <row r="54" spans="2:8" ht="11.25">
      <c r="B54" s="17" t="s">
        <v>254</v>
      </c>
      <c r="C54" s="18"/>
      <c r="D54" s="63" t="s">
        <v>345</v>
      </c>
      <c r="E54" s="31">
        <f>E36+E38</f>
        <v>278468</v>
      </c>
      <c r="F54" s="31">
        <f>F36+F38</f>
        <v>294303</v>
      </c>
      <c r="G54" s="31">
        <f>G36+G38</f>
        <v>321012</v>
      </c>
      <c r="H54" s="36">
        <f t="shared" si="3"/>
        <v>297927.6666666667</v>
      </c>
    </row>
    <row r="55" spans="2:8" ht="11.25">
      <c r="B55" s="17" t="s">
        <v>255</v>
      </c>
      <c r="C55" s="18"/>
      <c r="D55" s="63" t="s">
        <v>345</v>
      </c>
      <c r="E55" s="31">
        <f>E40+E42</f>
        <v>120316</v>
      </c>
      <c r="F55" s="31">
        <f>F40+F42</f>
        <v>128205</v>
      </c>
      <c r="G55" s="31">
        <f>G40+G42</f>
        <v>137162</v>
      </c>
      <c r="H55" s="36">
        <f t="shared" si="3"/>
        <v>128561</v>
      </c>
    </row>
    <row r="56" spans="2:8" ht="11.25">
      <c r="B56" s="17"/>
      <c r="C56" s="18"/>
      <c r="D56" s="65" t="s">
        <v>256</v>
      </c>
      <c r="E56" s="31" t="s">
        <v>256</v>
      </c>
      <c r="F56" s="31" t="s">
        <v>256</v>
      </c>
      <c r="G56" s="31" t="s">
        <v>256</v>
      </c>
      <c r="H56" s="20"/>
    </row>
    <row r="57" spans="2:8" ht="12.75">
      <c r="B57" s="39" t="s">
        <v>352</v>
      </c>
      <c r="C57" s="13"/>
      <c r="D57" s="14" t="s">
        <v>256</v>
      </c>
      <c r="E57" s="14">
        <f>SUM(E47:E55)</f>
        <v>3636178.8290000004</v>
      </c>
      <c r="F57" s="14">
        <f>SUM(F47:F55)</f>
        <v>3398984.3989999997</v>
      </c>
      <c r="G57" s="14">
        <f>SUM(G47:G55)</f>
        <v>3646392.174</v>
      </c>
      <c r="H57" s="15">
        <f>AVERAGE(E57:G57)</f>
        <v>3560518.4673333336</v>
      </c>
    </row>
  </sheetData>
  <sheetProtection/>
  <mergeCells count="8">
    <mergeCell ref="A4:A7"/>
    <mergeCell ref="B4:B7"/>
    <mergeCell ref="C4:C7"/>
    <mergeCell ref="D6:D7"/>
    <mergeCell ref="D4:H5"/>
    <mergeCell ref="E6:E7"/>
    <mergeCell ref="F6:F7"/>
    <mergeCell ref="G6:G7"/>
  </mergeCells>
  <conditionalFormatting sqref="H46 D46:G57 D9:G42">
    <cfRule type="cellIs" priority="1" dxfId="0" operator="equal" stopIfTrue="1">
      <formula>""</formula>
    </cfRule>
  </conditionalFormatting>
  <printOptions horizontalCentered="1"/>
  <pageMargins left="0" right="0" top="0.5905511811023623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KSS Mohloli</dc:creator>
  <cp:keywords/>
  <dc:description/>
  <cp:lastModifiedBy>Sylvester Mohloli</cp:lastModifiedBy>
  <cp:lastPrinted>2010-11-29T11:54:16Z</cp:lastPrinted>
  <dcterms:created xsi:type="dcterms:W3CDTF">2007-05-06T21:07:49Z</dcterms:created>
  <dcterms:modified xsi:type="dcterms:W3CDTF">2010-11-29T15:13:33Z</dcterms:modified>
  <cp:category/>
  <cp:version/>
  <cp:contentType/>
  <cp:contentStatus/>
</cp:coreProperties>
</file>